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jangulashvili\Desktop\"/>
    </mc:Choice>
  </mc:AlternateContent>
  <xr:revisionPtr revIDLastSave="0" documentId="8_{759045FB-7787-4E8D-9CFC-8F27B8FF03A3}" xr6:coauthVersionLast="45" xr6:coauthVersionMax="45" xr10:uidLastSave="{00000000-0000-0000-0000-000000000000}"/>
  <bookViews>
    <workbookView xWindow="-120" yWindow="-120" windowWidth="20730" windowHeight="1116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BS!$B$5:$E$62</definedName>
    <definedName name="_xlnm.Print_Area" localSheetId="1">IS!$B$1:$E$81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1" l="1"/>
  <c r="F26" i="21"/>
  <c r="F22" i="21"/>
  <c r="F16" i="21"/>
  <c r="F49" i="21"/>
  <c r="F48" i="21"/>
  <c r="F47" i="21"/>
  <c r="F46" i="21"/>
  <c r="F44" i="21"/>
  <c r="F43" i="21"/>
  <c r="F42" i="21"/>
  <c r="F41" i="21"/>
  <c r="F39" i="21"/>
  <c r="F37" i="21"/>
  <c r="F36" i="21"/>
  <c r="F35" i="21"/>
  <c r="F33" i="21"/>
  <c r="F32" i="21"/>
  <c r="F31" i="21"/>
  <c r="F29" i="21"/>
  <c r="F28" i="21"/>
  <c r="F27" i="21"/>
  <c r="F25" i="21"/>
  <c r="F23" i="21"/>
  <c r="F20" i="21"/>
  <c r="F19" i="21"/>
  <c r="F18" i="21"/>
  <c r="F15" i="21"/>
  <c r="F14" i="21"/>
  <c r="F13" i="21"/>
  <c r="F12" i="21"/>
  <c r="E53" i="26"/>
  <c r="E54" i="26"/>
  <c r="E44" i="26"/>
  <c r="E31" i="26"/>
  <c r="H29" i="21"/>
  <c r="N31" i="21"/>
  <c r="N32" i="21"/>
  <c r="N23" i="21"/>
  <c r="N29" i="21"/>
  <c r="N49" i="21"/>
  <c r="N13" i="21"/>
  <c r="N46" i="21"/>
  <c r="N45" i="21" s="1"/>
  <c r="N36" i="21"/>
  <c r="N34" i="21" s="1"/>
  <c r="N42" i="21"/>
  <c r="N40" i="21" s="1"/>
  <c r="N43" i="21"/>
  <c r="N14" i="21"/>
  <c r="N27" i="21"/>
  <c r="N28" i="21"/>
  <c r="N35" i="21"/>
  <c r="N47" i="21"/>
  <c r="Y13" i="21"/>
  <c r="U13" i="21"/>
  <c r="U14" i="21"/>
  <c r="U23" i="21"/>
  <c r="U27" i="21"/>
  <c r="U28" i="21"/>
  <c r="U29" i="21"/>
  <c r="Y36" i="21"/>
  <c r="Y15" i="21"/>
  <c r="U36" i="21"/>
  <c r="Y35" i="21"/>
  <c r="Y46" i="21"/>
  <c r="Y47" i="21"/>
  <c r="Y45" i="21" s="1"/>
  <c r="U46" i="21"/>
  <c r="U45" i="21" s="1"/>
  <c r="Y31" i="21"/>
  <c r="Y32" i="21"/>
  <c r="Y30" i="21" s="1"/>
  <c r="Y49" i="21"/>
  <c r="U15" i="21"/>
  <c r="U31" i="21"/>
  <c r="U32" i="21"/>
  <c r="U35" i="21"/>
  <c r="Y42" i="21"/>
  <c r="Y43" i="21"/>
  <c r="U47" i="21"/>
  <c r="U49" i="21"/>
  <c r="Y14" i="21"/>
  <c r="Y23" i="21"/>
  <c r="Y27" i="21"/>
  <c r="Y28" i="21"/>
  <c r="Y29" i="21"/>
  <c r="U42" i="21"/>
  <c r="U43" i="21"/>
  <c r="H23" i="21"/>
  <c r="W34" i="21"/>
  <c r="V34" i="21"/>
  <c r="X30" i="21"/>
  <c r="W30" i="21"/>
  <c r="Z34" i="21"/>
  <c r="AA30" i="21"/>
  <c r="V30" i="21"/>
  <c r="Z30" i="21"/>
  <c r="X34" i="21"/>
  <c r="AA34" i="21"/>
  <c r="Q34" i="21"/>
  <c r="P30" i="21"/>
  <c r="L34" i="21"/>
  <c r="I30" i="21"/>
  <c r="K34" i="21"/>
  <c r="L30" i="21"/>
  <c r="M30" i="21"/>
  <c r="M34" i="21"/>
  <c r="G30" i="21"/>
  <c r="Q30" i="21"/>
  <c r="J30" i="21"/>
  <c r="K30" i="21"/>
  <c r="O34" i="21"/>
  <c r="P34" i="21"/>
  <c r="O30" i="21"/>
  <c r="G34" i="21"/>
  <c r="I34" i="21"/>
  <c r="J34" i="21"/>
  <c r="Y34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F34" i="21" s="1"/>
  <c r="AL30" i="21"/>
  <c r="AK30" i="21"/>
  <c r="AJ30" i="21"/>
  <c r="AI30" i="21"/>
  <c r="AH30" i="21"/>
  <c r="AG30" i="21"/>
  <c r="AF30" i="21"/>
  <c r="AE30" i="21"/>
  <c r="AD30" i="21"/>
  <c r="AC30" i="21"/>
  <c r="T30" i="21"/>
  <c r="S30" i="21"/>
  <c r="R30" i="21"/>
  <c r="E30" i="21"/>
  <c r="D30" i="21"/>
  <c r="C30" i="21"/>
  <c r="F30" i="21" s="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J50" i="21" s="1"/>
  <c r="AI17" i="21"/>
  <c r="AH17" i="21"/>
  <c r="AG17" i="21"/>
  <c r="AF17" i="21"/>
  <c r="AF50" i="21" s="1"/>
  <c r="AE17" i="21"/>
  <c r="AD17" i="21"/>
  <c r="AC17" i="21"/>
  <c r="AC50" i="21" s="1"/>
  <c r="AL11" i="21"/>
  <c r="AL50" i="21" s="1"/>
  <c r="AK11" i="21"/>
  <c r="AJ11" i="21"/>
  <c r="AI11" i="21"/>
  <c r="AI50" i="21" s="1"/>
  <c r="AH11" i="21"/>
  <c r="AH50" i="21" s="1"/>
  <c r="AG11" i="21"/>
  <c r="AF11" i="21"/>
  <c r="AE11" i="21"/>
  <c r="AE50" i="21" s="1"/>
  <c r="AD11" i="21"/>
  <c r="AC11" i="21"/>
  <c r="N30" i="21"/>
  <c r="U30" i="21"/>
  <c r="AD50" i="21"/>
  <c r="AK50" i="21"/>
  <c r="AG50" i="21"/>
  <c r="U34" i="21"/>
  <c r="D1" i="27"/>
  <c r="E49" i="27"/>
  <c r="E61" i="27"/>
  <c r="J45" i="21"/>
  <c r="I11" i="21"/>
  <c r="I50" i="21" s="1"/>
  <c r="I40" i="21"/>
  <c r="I17" i="21"/>
  <c r="I45" i="21"/>
  <c r="J11" i="21"/>
  <c r="J50" i="21" s="1"/>
  <c r="J24" i="21"/>
  <c r="J40" i="21"/>
  <c r="I24" i="21"/>
  <c r="I21" i="21"/>
  <c r="J17" i="21"/>
  <c r="J21" i="21"/>
  <c r="G17" i="21"/>
  <c r="G50" i="21" s="1"/>
  <c r="G24" i="21"/>
  <c r="G11" i="21"/>
  <c r="G45" i="21"/>
  <c r="G40" i="21"/>
  <c r="G21" i="21"/>
  <c r="O45" i="21"/>
  <c r="O21" i="21"/>
  <c r="O40" i="21"/>
  <c r="O17" i="21"/>
  <c r="O50" i="21" s="1"/>
  <c r="L45" i="21"/>
  <c r="M40" i="21"/>
  <c r="C21" i="21"/>
  <c r="L40" i="21"/>
  <c r="M45" i="21"/>
  <c r="L24" i="21"/>
  <c r="E40" i="21"/>
  <c r="C24" i="21"/>
  <c r="M21" i="21"/>
  <c r="E21" i="21"/>
  <c r="E45" i="21"/>
  <c r="C45" i="21"/>
  <c r="F45" i="21" s="1"/>
  <c r="N33" i="21"/>
  <c r="L21" i="21"/>
  <c r="L11" i="21"/>
  <c r="C11" i="21"/>
  <c r="C40" i="21"/>
  <c r="F40" i="21" s="1"/>
  <c r="E29" i="27"/>
  <c r="M24" i="21"/>
  <c r="N12" i="21"/>
  <c r="K11" i="21"/>
  <c r="K50" i="21" s="1"/>
  <c r="N19" i="21"/>
  <c r="N16" i="21"/>
  <c r="M17" i="21"/>
  <c r="N48" i="21"/>
  <c r="K45" i="21"/>
  <c r="K17" i="21"/>
  <c r="N44" i="21"/>
  <c r="N41" i="21"/>
  <c r="K40" i="21"/>
  <c r="L17" i="21"/>
  <c r="L50" i="21" s="1"/>
  <c r="D21" i="21"/>
  <c r="F21" i="21"/>
  <c r="C17" i="21"/>
  <c r="F17" i="21" s="1"/>
  <c r="E17" i="21"/>
  <c r="N26" i="21"/>
  <c r="D24" i="21"/>
  <c r="F24" i="21"/>
  <c r="D45" i="21"/>
  <c r="N15" i="21"/>
  <c r="K21" i="21"/>
  <c r="N22" i="21"/>
  <c r="N21" i="21"/>
  <c r="N20" i="21"/>
  <c r="M11" i="21"/>
  <c r="M50" i="21" s="1"/>
  <c r="D40" i="21"/>
  <c r="D11" i="21"/>
  <c r="D50" i="21" s="1"/>
  <c r="K24" i="21"/>
  <c r="N25" i="21"/>
  <c r="N39" i="21"/>
  <c r="E11" i="21"/>
  <c r="E50" i="21" s="1"/>
  <c r="E24" i="21"/>
  <c r="O11" i="21"/>
  <c r="O24" i="21"/>
  <c r="E13" i="27"/>
  <c r="E22" i="27" s="1"/>
  <c r="E43" i="27" s="1"/>
  <c r="E72" i="27" s="1"/>
  <c r="E74" i="27" s="1"/>
  <c r="N37" i="21"/>
  <c r="N24" i="21"/>
  <c r="C50" i="21"/>
  <c r="F11" i="21"/>
  <c r="H26" i="21"/>
  <c r="N11" i="21"/>
  <c r="D17" i="21"/>
  <c r="N38" i="21"/>
  <c r="H33" i="21"/>
  <c r="H25" i="21"/>
  <c r="H24" i="21" s="1"/>
  <c r="H22" i="21"/>
  <c r="N18" i="21"/>
  <c r="N17" i="21"/>
  <c r="P40" i="21"/>
  <c r="P11" i="21"/>
  <c r="P24" i="21"/>
  <c r="H21" i="21"/>
  <c r="H50" i="21" s="1"/>
  <c r="P21" i="21"/>
  <c r="P45" i="21"/>
  <c r="Q17" i="21"/>
  <c r="Q45" i="21"/>
  <c r="P17" i="21"/>
  <c r="P50" i="21"/>
  <c r="Q24" i="21"/>
  <c r="Q11" i="21"/>
  <c r="Q50" i="21" s="1"/>
  <c r="Q40" i="21"/>
  <c r="Q21" i="21"/>
  <c r="S45" i="21"/>
  <c r="S40" i="21"/>
  <c r="T11" i="21"/>
  <c r="S21" i="21"/>
  <c r="W40" i="21"/>
  <c r="T40" i="21"/>
  <c r="X45" i="21"/>
  <c r="X11" i="21"/>
  <c r="X40" i="21"/>
  <c r="X24" i="21"/>
  <c r="T21" i="21"/>
  <c r="W11" i="21"/>
  <c r="S11" i="21"/>
  <c r="W17" i="21"/>
  <c r="W21" i="21"/>
  <c r="X21" i="21"/>
  <c r="T45" i="21"/>
  <c r="W45" i="21"/>
  <c r="Y20" i="21"/>
  <c r="Y33" i="21"/>
  <c r="Y48" i="21"/>
  <c r="V45" i="21"/>
  <c r="U44" i="21"/>
  <c r="U20" i="21"/>
  <c r="Y37" i="21"/>
  <c r="W24" i="21"/>
  <c r="T24" i="21"/>
  <c r="U26" i="21"/>
  <c r="Y19" i="21"/>
  <c r="S17" i="21"/>
  <c r="S24" i="21"/>
  <c r="Y16" i="21"/>
  <c r="T17" i="21"/>
  <c r="Y44" i="21"/>
  <c r="U19" i="21"/>
  <c r="U41" i="21"/>
  <c r="R40" i="21"/>
  <c r="Y39" i="21"/>
  <c r="Y26" i="21"/>
  <c r="U37" i="21"/>
  <c r="X17" i="21"/>
  <c r="X50" i="21" s="1"/>
  <c r="R45" i="21"/>
  <c r="U48" i="21"/>
  <c r="U25" i="21"/>
  <c r="R24" i="21"/>
  <c r="U16" i="21"/>
  <c r="Y22" i="21"/>
  <c r="V21" i="21"/>
  <c r="U39" i="21"/>
  <c r="S50" i="21"/>
  <c r="R21" i="21"/>
  <c r="U22" i="21"/>
  <c r="U33" i="21"/>
  <c r="Y41" i="21"/>
  <c r="Y40" i="21" s="1"/>
  <c r="V40" i="21"/>
  <c r="E35" i="27"/>
  <c r="E41" i="27"/>
  <c r="W50" i="21"/>
  <c r="E19" i="27"/>
  <c r="Y12" i="21"/>
  <c r="Y11" i="21" s="1"/>
  <c r="V11" i="21"/>
  <c r="V50" i="21" s="1"/>
  <c r="Y21" i="21"/>
  <c r="U40" i="21"/>
  <c r="Y38" i="21"/>
  <c r="Y25" i="21"/>
  <c r="V24" i="21"/>
  <c r="R11" i="21"/>
  <c r="R50" i="21" s="1"/>
  <c r="U12" i="21"/>
  <c r="U38" i="21"/>
  <c r="U21" i="21"/>
  <c r="T50" i="21"/>
  <c r="R17" i="21"/>
  <c r="U18" i="21"/>
  <c r="U17" i="21" s="1"/>
  <c r="U24" i="21"/>
  <c r="Y18" i="21"/>
  <c r="V17" i="21"/>
  <c r="Y24" i="21"/>
  <c r="U11" i="21"/>
  <c r="U50" i="21" s="1"/>
  <c r="Y17" i="21"/>
  <c r="Z17" i="21"/>
  <c r="Z50" i="21" s="1"/>
  <c r="AA24" i="21"/>
  <c r="AA40" i="21"/>
  <c r="Z45" i="21"/>
  <c r="AA17" i="21"/>
  <c r="AA45" i="21"/>
  <c r="AA11" i="21"/>
  <c r="Z24" i="21"/>
  <c r="Z40" i="21"/>
  <c r="Z11" i="21"/>
  <c r="AA21" i="21"/>
  <c r="Z21" i="21"/>
  <c r="AA50" i="21"/>
  <c r="F50" i="21" l="1"/>
  <c r="Y50" i="21"/>
  <c r="N50" i="21"/>
</calcChain>
</file>

<file path=xl/sharedStrings.xml><?xml version="1.0" encoding="utf-8"?>
<sst xmlns="http://schemas.openxmlformats.org/spreadsheetml/2006/main" count="331" uniqueCount="248">
  <si>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</si>
  <si>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</si>
  <si>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</si>
  <si>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</si>
  <si>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</si>
  <si>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</si>
  <si>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</si>
  <si>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</si>
  <si>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</si>
  <si>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</si>
  <si>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</si>
  <si>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</si>
  <si>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</si>
  <si>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</si>
  <si>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</si>
  <si>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</si>
  <si>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</si>
  <si>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</si>
  <si>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</si>
  <si>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</si>
  <si>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</si>
  <si>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</si>
  <si>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</si>
  <si>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</si>
  <si>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</si>
  <si>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</si>
  <si>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</si>
  <si>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</si>
  <si>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</si>
  <si>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</si>
  <si>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</si>
  <si>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</si>
  <si>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</si>
  <si>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</si>
  <si>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</si>
  <si>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</si>
  <si>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</si>
  <si>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</si>
  <si>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</si>
  <si>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</si>
  <si>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</si>
  <si>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</si>
  <si>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</si>
  <si>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</si>
  <si>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</si>
  <si>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</si>
  <si>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</si>
  <si>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</si>
  <si>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</si>
  <si>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</si>
  <si>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</si>
  <si>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</si>
  <si>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</si>
  <si>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</si>
  <si>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</si>
  <si>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</si>
  <si>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</si>
  <si>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</si>
  <si>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</si>
  <si>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</si>
  <si>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</si>
  <si>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</si>
  <si>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</si>
  <si>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</si>
  <si>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</si>
  <si>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</si>
  <si>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</si>
  <si>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</si>
  <si>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</si>
  <si>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</si>
  <si>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</si>
  <si>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</si>
  <si>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</si>
  <si>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</si>
  <si>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</si>
  <si>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</si>
  <si>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</si>
  <si>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</si>
  <si>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</si>
  <si>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</si>
  <si>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</si>
  <si>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</si>
  <si>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</si>
  <si>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</si>
  <si>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</si>
  <si>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</si>
  <si>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</si>
  <si>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</si>
  <si>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</si>
  <si>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</si>
  <si>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</si>
  <si>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</si>
  <si>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</si>
  <si>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</si>
  <si>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</si>
  <si>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</si>
  <si>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</si>
  <si>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</si>
  <si>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</si>
  <si>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</si>
  <si>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</si>
  <si>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</si>
  <si>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</si>
  <si>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</si>
  <si>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</si>
  <si>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</si>
  <si>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</si>
  <si>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</si>
  <si>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</si>
  <si>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</si>
  <si>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</si>
  <si>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</si>
  <si>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</si>
  <si>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</si>
  <si>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</si>
  <si>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</si>
  <si>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</si>
  <si>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</si>
  <si>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</si>
  <si>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</si>
  <si>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</si>
  <si>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</si>
  <si>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</si>
  <si>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</si>
  <si>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</si>
  <si>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</si>
  <si>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</si>
  <si>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</si>
  <si>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</si>
  <si>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</si>
  <si>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</si>
  <si>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</si>
  <si>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</si>
  <si>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</si>
  <si>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</si>
  <si>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</si>
  <si>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</si>
  <si>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</si>
  <si>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</si>
  <si>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</si>
  <si>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</si>
  <si>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</si>
  <si>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</si>
  <si>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</si>
  <si>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</si>
  <si>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</si>
  <si>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</si>
  <si>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</si>
  <si>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</si>
  <si>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</si>
  <si>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</si>
  <si>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</si>
  <si>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</si>
  <si>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</si>
  <si>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</si>
  <si>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</si>
  <si>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</si>
  <si>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</si>
  <si>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</si>
  <si>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</si>
  <si>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</si>
  <si>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</si>
  <si>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</si>
  <si>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</si>
  <si>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</si>
  <si>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</si>
  <si>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</si>
  <si>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</si>
  <si>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</si>
  <si>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</si>
  <si>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</si>
  <si>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</si>
  <si>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</si>
  <si>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</si>
  <si>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</si>
  <si>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</si>
  <si>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</si>
  <si>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</si>
  <si>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</si>
  <si>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</si>
  <si>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</si>
  <si>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</si>
  <si>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</si>
  <si>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</si>
  <si>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</si>
  <si>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</si>
  <si>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</si>
  <si>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</si>
  <si>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</si>
  <si>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</si>
  <si>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</si>
  <si>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</si>
  <si>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</si>
  <si>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</si>
  <si>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</si>
  <si>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</si>
  <si>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</si>
  <si>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</si>
  <si>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</si>
  <si>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</si>
  <si>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</si>
  <si>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</si>
  <si>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</si>
  <si>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</si>
  <si>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</si>
  <si>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</si>
  <si>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</si>
  <si>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</si>
  <si>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</si>
  <si>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</si>
  <si>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</si>
  <si>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</si>
  <si>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</si>
  <si>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</si>
  <si>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</si>
  <si>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</si>
  <si>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</si>
  <si>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</si>
  <si>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</si>
  <si>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</si>
  <si>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</si>
  <si>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</si>
  <si>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</si>
  <si>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</si>
  <si>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</si>
  <si>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</si>
  <si>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</si>
  <si>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</si>
  <si>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</si>
  <si>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</si>
  <si>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</si>
  <si>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</si>
  <si>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</si>
  <si>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</si>
  <si>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</si>
  <si>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</si>
  <si>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</si>
  <si>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</si>
  <si>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</si>
  <si>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</si>
  <si>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</si>
  <si>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</si>
  <si>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</si>
  <si>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მზღვეველი: სს "თიბისი დაზღვევა"</t>
  </si>
  <si>
    <t>სს "თიბისი დაზღვევა"</t>
  </si>
  <si>
    <t>ანგარიშგების თარიღი: 30 სექტემბერი, 2019</t>
  </si>
  <si>
    <t>ანგარიშგების პერიოდი: 01/01/2019-30/09/2019</t>
  </si>
  <si>
    <t>საანგარიშო პერიოდი: 01/01/2019-30/09/2019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</si>
</sst>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  <font>
      <sz val="10"/>
      <name val="Arial"/>
      <family val="2"/>
    </font>
    <font>
      <b/>
      <sz val="10"/>
      <name val="Sylfaen"/>
      <family val="1"/>
      <charset val="204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82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  <xf numFmtId="43" fontId="1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9" fillId="0" borderId="0"/>
    <xf numFmtId="0" fontId="10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165" fontId="118" fillId="0" borderId="0" xfId="319" applyNumberFormat="1" applyFont="1" applyAlignment="1">
      <alignment vertical="center"/>
    </xf>
    <xf numFmtId="165" fontId="110" fillId="44" borderId="86" xfId="231" applyNumberFormat="1" applyFont="1" applyFill="1" applyBorder="1" applyAlignment="1">
      <alignment vertical="center"/>
    </xf>
    <xf numFmtId="165" fontId="115" fillId="0" borderId="87" xfId="231" applyNumberFormat="1" applyFont="1" applyBorder="1" applyAlignment="1" applyProtection="1">
      <alignment vertical="center" wrapText="1"/>
      <protection locked="0"/>
    </xf>
    <xf numFmtId="165" fontId="115" fillId="0" borderId="84" xfId="231" applyNumberFormat="1" applyFont="1" applyBorder="1" applyAlignment="1" applyProtection="1">
      <alignment vertical="center" wrapText="1"/>
      <protection locked="0"/>
    </xf>
    <xf numFmtId="165" fontId="115" fillId="0" borderId="88" xfId="231" applyNumberFormat="1" applyFont="1" applyBorder="1" applyAlignment="1">
      <alignment vertical="center" wrapText="1"/>
    </xf>
    <xf numFmtId="165" fontId="110" fillId="46" borderId="86" xfId="231" applyNumberFormat="1" applyFont="1" applyFill="1" applyBorder="1" applyAlignment="1">
      <alignment vertical="center" wrapText="1"/>
    </xf>
    <xf numFmtId="165" fontId="115" fillId="46" borderId="87" xfId="231" applyNumberFormat="1" applyFont="1" applyFill="1" applyBorder="1" applyAlignment="1">
      <alignment vertical="center" wrapText="1"/>
    </xf>
    <xf numFmtId="165" fontId="115" fillId="46" borderId="88" xfId="231" applyNumberFormat="1" applyFont="1" applyFill="1" applyBorder="1" applyAlignment="1">
      <alignment vertical="center" wrapText="1"/>
    </xf>
    <xf numFmtId="165" fontId="110" fillId="0" borderId="86" xfId="231" applyNumberFormat="1" applyFont="1" applyBorder="1" applyAlignment="1" applyProtection="1">
      <alignment vertical="center" wrapText="1"/>
      <protection locked="0"/>
    </xf>
    <xf numFmtId="165" fontId="115" fillId="45" borderId="88" xfId="388" applyNumberFormat="1" applyFont="1" applyFill="1" applyBorder="1" applyAlignment="1">
      <alignment vertical="center"/>
    </xf>
    <xf numFmtId="165" fontId="110" fillId="36" borderId="86" xfId="231" applyNumberFormat="1" applyFont="1" applyFill="1" applyBorder="1" applyAlignment="1">
      <alignment vertical="center" wrapText="1"/>
    </xf>
    <xf numFmtId="165" fontId="115" fillId="45" borderId="84" xfId="388" applyNumberFormat="1" applyFont="1" applyFill="1" applyBorder="1" applyAlignment="1">
      <alignment vertical="center"/>
    </xf>
    <xf numFmtId="165" fontId="115" fillId="0" borderId="88" xfId="231" applyNumberFormat="1" applyFont="1" applyBorder="1" applyAlignment="1" applyProtection="1">
      <alignment vertical="center" wrapText="1"/>
      <protection locked="0"/>
    </xf>
    <xf numFmtId="165" fontId="110" fillId="46" borderId="89" xfId="231" applyNumberFormat="1" applyFont="1" applyFill="1" applyBorder="1" applyAlignment="1">
      <alignment vertical="center" wrapText="1"/>
    </xf>
    <xf numFmtId="165" fontId="115" fillId="45" borderId="87" xfId="388" applyNumberFormat="1" applyFont="1" applyFill="1" applyBorder="1" applyAlignment="1">
      <alignment vertical="center"/>
    </xf>
    <xf numFmtId="165" fontId="115" fillId="0" borderId="87" xfId="231" applyNumberFormat="1" applyFont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0" fillId="36" borderId="86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4" xfId="0" applyFont="1" applyFill="1" applyBorder="1" applyAlignment="1">
      <alignment horizontal="center" vertical="center" wrapText="1"/>
    </xf>
    <xf numFmtId="0" fontId="110" fillId="48" borderId="85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2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3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1" fillId="44" borderId="69" xfId="231" applyNumberFormat="1" applyFont="1" applyFill="1" applyBorder="1" applyAlignment="1">
      <alignment vertical="center" wrapText="1"/>
    </xf>
    <xf numFmtId="0" fontId="115" fillId="0" borderId="78" xfId="0" applyFont="1" applyBorder="1" applyAlignment="1">
      <alignment vertical="center"/>
    </xf>
    <xf numFmtId="0" fontId="110" fillId="0" borderId="78" xfId="0" applyFont="1" applyBorder="1" applyAlignment="1">
      <alignment vertical="center"/>
    </xf>
    <xf numFmtId="0" fontId="115" fillId="0" borderId="78" xfId="0" applyFont="1" applyBorder="1" applyAlignment="1" applyProtection="1">
      <alignment vertical="center"/>
      <protection locked="0"/>
    </xf>
    <xf numFmtId="0" fontId="115" fillId="0" borderId="78" xfId="0" applyFont="1" applyBorder="1" applyAlignment="1">
      <alignment horizontal="center" vertical="center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36" borderId="25" xfId="0" applyFont="1" applyFill="1" applyBorder="1" applyAlignment="1">
      <alignment horizontal="center" vertical="top" textRotation="90" wrapText="1"/>
    </xf>
    <xf numFmtId="4" fontId="3" fillId="0" borderId="0" xfId="319" applyNumberFormat="1" applyFont="1" applyAlignment="1">
      <alignment vertical="center"/>
    </xf>
    <xf numFmtId="165" fontId="110" fillId="0" borderId="87" xfId="231" applyNumberFormat="1" applyFont="1" applyFill="1" applyBorder="1" applyAlignment="1" applyProtection="1">
      <alignment vertical="center" wrapText="1"/>
      <protection locked="0"/>
    </xf>
    <xf numFmtId="165" fontId="110" fillId="0" borderId="86" xfId="231" applyNumberFormat="1" applyFont="1" applyFill="1" applyBorder="1" applyAlignment="1" applyProtection="1">
      <alignment vertical="center" wrapText="1"/>
      <protection locked="0"/>
    </xf>
    <xf numFmtId="165" fontId="115" fillId="0" borderId="0" xfId="705" applyNumberFormat="1" applyFont="1" applyAlignment="1">
      <alignment vertical="center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165" fontId="115" fillId="0" borderId="0" xfId="0" applyNumberFormat="1" applyFont="1" applyAlignment="1">
      <alignment vertical="center"/>
    </xf>
    <xf numFmtId="165" fontId="120" fillId="0" borderId="32" xfId="879" applyNumberFormat="1" applyFont="1" applyBorder="1" applyAlignment="1">
      <alignment horizontal="center" vertical="center"/>
    </xf>
    <xf numFmtId="165" fontId="120" fillId="0" borderId="30" xfId="879" applyNumberFormat="1" applyFont="1" applyBorder="1" applyAlignment="1">
      <alignment horizontal="center" vertical="center"/>
    </xf>
    <xf numFmtId="0" fontId="3" fillId="0" borderId="0" xfId="319" applyFont="1" applyAlignment="1" applyProtection="1">
      <alignment horizontal="center" vertical="center"/>
      <protection locked="0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86" applyFont="1" applyAlignment="1">
      <alignment horizontal="center" vertical="center"/>
    </xf>
    <xf numFmtId="0" fontId="108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3" xfId="0" applyFont="1" applyFill="1" applyBorder="1" applyAlignment="1">
      <alignment horizontal="center" vertical="center" wrapText="1"/>
    </xf>
    <xf numFmtId="0" fontId="113" fillId="36" borderId="34" xfId="0" applyFont="1" applyFill="1" applyBorder="1" applyAlignment="1">
      <alignment horizontal="center" vertical="center" wrapText="1"/>
    </xf>
    <xf numFmtId="0" fontId="113" fillId="36" borderId="13" xfId="0" applyFont="1" applyFill="1" applyBorder="1" applyAlignment="1">
      <alignment horizontal="center" vertical="center" wrapText="1"/>
    </xf>
    <xf numFmtId="0" fontId="115" fillId="36" borderId="84" xfId="0" applyFont="1" applyFill="1" applyBorder="1" applyAlignment="1">
      <alignment horizontal="center" vertical="top" textRotation="90" wrapText="1"/>
    </xf>
    <xf numFmtId="0" fontId="115" fillId="36" borderId="85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6" fillId="36" borderId="43" xfId="0" applyFont="1" applyFill="1" applyBorder="1" applyAlignment="1">
      <alignment horizontal="center" vertical="center" wrapText="1"/>
    </xf>
    <xf numFmtId="0" fontId="116" fillId="49" borderId="68" xfId="0" applyFont="1" applyFill="1" applyBorder="1" applyAlignment="1">
      <alignment horizontal="center" vertical="center" wrapText="1"/>
    </xf>
    <xf numFmtId="0" fontId="116" fillId="36" borderId="83" xfId="0" applyFont="1" applyFill="1" applyBorder="1" applyAlignment="1">
      <alignment horizontal="center" vertical="center" wrapText="1"/>
    </xf>
    <xf numFmtId="0" fontId="116" fillId="36" borderId="63" xfId="0" applyFont="1" applyFill="1" applyBorder="1" applyAlignment="1">
      <alignment horizontal="center" vertical="center" wrapText="1"/>
    </xf>
    <xf numFmtId="0" fontId="115" fillId="48" borderId="92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3" xfId="0" applyFont="1" applyFill="1" applyBorder="1" applyAlignment="1">
      <alignment horizontal="center" vertical="top" textRotation="90" wrapText="1"/>
    </xf>
    <xf numFmtId="0" fontId="116" fillId="36" borderId="90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1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</cellXfs>
  <cellStyles count="882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705" builtinId="3"/>
    <cellStyle name="Comma %" xfId="124" xr:uid="{00000000-0005-0000-0000-00007C000000}"/>
    <cellStyle name="Comma 0.0" xfId="125" xr:uid="{00000000-0005-0000-0000-00007D000000}"/>
    <cellStyle name="Comma 0.0%" xfId="126" xr:uid="{00000000-0005-0000-0000-00007E000000}"/>
    <cellStyle name="Comma 0.00" xfId="127" xr:uid="{00000000-0005-0000-0000-00007F000000}"/>
    <cellStyle name="Comma 0.00%" xfId="128" xr:uid="{00000000-0005-0000-0000-000080000000}"/>
    <cellStyle name="Comma 0.000" xfId="129" xr:uid="{00000000-0005-0000-0000-000081000000}"/>
    <cellStyle name="Comma 0.000%" xfId="130" xr:uid="{00000000-0005-0000-0000-000082000000}"/>
    <cellStyle name="Comma 10" xfId="131" xr:uid="{00000000-0005-0000-0000-000083000000}"/>
    <cellStyle name="Comma 10 2" xfId="132" xr:uid="{00000000-0005-0000-0000-000084000000}"/>
    <cellStyle name="Comma 11" xfId="133" xr:uid="{00000000-0005-0000-0000-000085000000}"/>
    <cellStyle name="Comma 12" xfId="134" xr:uid="{00000000-0005-0000-0000-000086000000}"/>
    <cellStyle name="Comma 13" xfId="135" xr:uid="{00000000-0005-0000-0000-000087000000}"/>
    <cellStyle name="Comma 13 2" xfId="136" xr:uid="{00000000-0005-0000-0000-000088000000}"/>
    <cellStyle name="Comma 13 3" xfId="137" xr:uid="{00000000-0005-0000-0000-000089000000}"/>
    <cellStyle name="Comma 14" xfId="707" xr:uid="{00000000-0005-0000-0000-00008A000000}"/>
    <cellStyle name="Comma 14 2" xfId="138" xr:uid="{00000000-0005-0000-0000-00008B000000}"/>
    <cellStyle name="Comma 14 2 2" xfId="139" xr:uid="{00000000-0005-0000-0000-00008C000000}"/>
    <cellStyle name="Comma 14 2 2 2" xfId="140" xr:uid="{00000000-0005-0000-0000-00008D000000}"/>
    <cellStyle name="Comma 14 2 2 3" xfId="141" xr:uid="{00000000-0005-0000-0000-00008E000000}"/>
    <cellStyle name="Comma 14 3" xfId="142" xr:uid="{00000000-0005-0000-0000-00008F000000}"/>
    <cellStyle name="Comma 14 3 2" xfId="143" xr:uid="{00000000-0005-0000-0000-000090000000}"/>
    <cellStyle name="Comma 14 3 3" xfId="144" xr:uid="{00000000-0005-0000-0000-000091000000}"/>
    <cellStyle name="Comma 15" xfId="874" xr:uid="{00000000-0005-0000-0000-000092000000}"/>
    <cellStyle name="Comma 16" xfId="878" xr:uid="{00000000-0005-0000-0000-000093000000}"/>
    <cellStyle name="Comma 17" xfId="875" xr:uid="{00000000-0005-0000-0000-000094000000}"/>
    <cellStyle name="Comma 18" xfId="877" xr:uid="{00000000-0005-0000-0000-000095000000}"/>
    <cellStyle name="Comma 2" xfId="145" xr:uid="{00000000-0005-0000-0000-000096000000}"/>
    <cellStyle name="Comma 2 10" xfId="708" xr:uid="{00000000-0005-0000-0000-000097000000}"/>
    <cellStyle name="Comma 2 2" xfId="146" xr:uid="{00000000-0005-0000-0000-000098000000}"/>
    <cellStyle name="Comma 2 2 10" xfId="147" xr:uid="{00000000-0005-0000-0000-000099000000}"/>
    <cellStyle name="Comma 2 2 11" xfId="148" xr:uid="{00000000-0005-0000-0000-00009A000000}"/>
    <cellStyle name="Comma 2 2 2" xfId="149" xr:uid="{00000000-0005-0000-0000-00009B000000}"/>
    <cellStyle name="Comma 2 2 2 10" xfId="150" xr:uid="{00000000-0005-0000-0000-00009C000000}"/>
    <cellStyle name="Comma 2 2 2 11" xfId="151" xr:uid="{00000000-0005-0000-0000-00009D000000}"/>
    <cellStyle name="Comma 2 2 2 2" xfId="152" xr:uid="{00000000-0005-0000-0000-00009E000000}"/>
    <cellStyle name="Comma 2 2 2 2 2" xfId="153" xr:uid="{00000000-0005-0000-0000-00009F000000}"/>
    <cellStyle name="Comma 2 2 2 2 2 2" xfId="154" xr:uid="{00000000-0005-0000-0000-0000A0000000}"/>
    <cellStyle name="Comma 2 2 2 2 2 2 2" xfId="155" xr:uid="{00000000-0005-0000-0000-0000A1000000}"/>
    <cellStyle name="Comma 2 2 2 2 2 2 2 2" xfId="156" xr:uid="{00000000-0005-0000-0000-0000A2000000}"/>
    <cellStyle name="Comma 2 2 2 2 2 2 2 2 2" xfId="157" xr:uid="{00000000-0005-0000-0000-0000A3000000}"/>
    <cellStyle name="Comma 2 2 2 2 2 2 2 2 2 2" xfId="158" xr:uid="{00000000-0005-0000-0000-0000A4000000}"/>
    <cellStyle name="Comma 2 2 2 2 2 2 2 2 2 2 2" xfId="159" xr:uid="{00000000-0005-0000-0000-0000A5000000}"/>
    <cellStyle name="Comma 2 2 2 2 2 2 2 2 2 2 3" xfId="160" xr:uid="{00000000-0005-0000-0000-0000A6000000}"/>
    <cellStyle name="Comma 2 2 2 2 2 2 2 2 2 3" xfId="161" xr:uid="{00000000-0005-0000-0000-0000A7000000}"/>
    <cellStyle name="Comma 2 2 2 2 2 2 2 2 2 4" xfId="162" xr:uid="{00000000-0005-0000-0000-0000A8000000}"/>
    <cellStyle name="Comma 2 2 2 2 2 2 2 2 3" xfId="163" xr:uid="{00000000-0005-0000-0000-0000A9000000}"/>
    <cellStyle name="Comma 2 2 2 2 2 2 2 2 4" xfId="164" xr:uid="{00000000-0005-0000-0000-0000AA000000}"/>
    <cellStyle name="Comma 2 2 2 2 2 2 2 3" xfId="165" xr:uid="{00000000-0005-0000-0000-0000AB000000}"/>
    <cellStyle name="Comma 2 2 2 2 2 2 2 4" xfId="166" xr:uid="{00000000-0005-0000-0000-0000AC000000}"/>
    <cellStyle name="Comma 2 2 2 2 2 2 2 5" xfId="167" xr:uid="{00000000-0005-0000-0000-0000AD000000}"/>
    <cellStyle name="Comma 2 2 2 2 2 2 3" xfId="168" xr:uid="{00000000-0005-0000-0000-0000AE000000}"/>
    <cellStyle name="Comma 2 2 2 2 2 2 4" xfId="169" xr:uid="{00000000-0005-0000-0000-0000AF000000}"/>
    <cellStyle name="Comma 2 2 2 2 2 2 5" xfId="170" xr:uid="{00000000-0005-0000-0000-0000B0000000}"/>
    <cellStyle name="Comma 2 2 2 2 2 2 6" xfId="171" xr:uid="{00000000-0005-0000-0000-0000B1000000}"/>
    <cellStyle name="Comma 2 2 2 2 2 3" xfId="172" xr:uid="{00000000-0005-0000-0000-0000B2000000}"/>
    <cellStyle name="Comma 2 2 2 2 2 3 2" xfId="173" xr:uid="{00000000-0005-0000-0000-0000B3000000}"/>
    <cellStyle name="Comma 2 2 2 2 2 4" xfId="174" xr:uid="{00000000-0005-0000-0000-0000B4000000}"/>
    <cellStyle name="Comma 2 2 2 2 2 5" xfId="175" xr:uid="{00000000-0005-0000-0000-0000B5000000}"/>
    <cellStyle name="Comma 2 2 2 2 2 6" xfId="176" xr:uid="{00000000-0005-0000-0000-0000B6000000}"/>
    <cellStyle name="Comma 2 2 2 2 3" xfId="177" xr:uid="{00000000-0005-0000-0000-0000B7000000}"/>
    <cellStyle name="Comma 2 2 2 2 4" xfId="178" xr:uid="{00000000-0005-0000-0000-0000B8000000}"/>
    <cellStyle name="Comma 2 2 2 2 5" xfId="179" xr:uid="{00000000-0005-0000-0000-0000B9000000}"/>
    <cellStyle name="Comma 2 2 2 2 5 2" xfId="180" xr:uid="{00000000-0005-0000-0000-0000BA000000}"/>
    <cellStyle name="Comma 2 2 2 2 6" xfId="181" xr:uid="{00000000-0005-0000-0000-0000BB000000}"/>
    <cellStyle name="Comma 2 2 2 2 7" xfId="182" xr:uid="{00000000-0005-0000-0000-0000BC000000}"/>
    <cellStyle name="Comma 2 2 2 2 8" xfId="183" xr:uid="{00000000-0005-0000-0000-0000BD000000}"/>
    <cellStyle name="Comma 2 2 2 2 9" xfId="184" xr:uid="{00000000-0005-0000-0000-0000BE000000}"/>
    <cellStyle name="Comma 2 2 2 3" xfId="185" xr:uid="{00000000-0005-0000-0000-0000BF000000}"/>
    <cellStyle name="Comma 2 2 2 4" xfId="186" xr:uid="{00000000-0005-0000-0000-0000C0000000}"/>
    <cellStyle name="Comma 2 2 2 5" xfId="187" xr:uid="{00000000-0005-0000-0000-0000C1000000}"/>
    <cellStyle name="Comma 2 2 2 5 2" xfId="188" xr:uid="{00000000-0005-0000-0000-0000C2000000}"/>
    <cellStyle name="Comma 2 2 2 5 2 2" xfId="189" xr:uid="{00000000-0005-0000-0000-0000C3000000}"/>
    <cellStyle name="Comma 2 2 2 5 2 2 2" xfId="190" xr:uid="{00000000-0005-0000-0000-0000C4000000}"/>
    <cellStyle name="Comma 2 2 2 5 2 3" xfId="191" xr:uid="{00000000-0005-0000-0000-0000C5000000}"/>
    <cellStyle name="Comma 2 2 2 5 3" xfId="192" xr:uid="{00000000-0005-0000-0000-0000C6000000}"/>
    <cellStyle name="Comma 2 2 2 5 3 2" xfId="193" xr:uid="{00000000-0005-0000-0000-0000C7000000}"/>
    <cellStyle name="Comma 2 2 2 6" xfId="194" xr:uid="{00000000-0005-0000-0000-0000C8000000}"/>
    <cellStyle name="Comma 2 2 2 7" xfId="195" xr:uid="{00000000-0005-0000-0000-0000C9000000}"/>
    <cellStyle name="Comma 2 2 2 7 2" xfId="196" xr:uid="{00000000-0005-0000-0000-0000CA000000}"/>
    <cellStyle name="Comma 2 2 2 8" xfId="197" xr:uid="{00000000-0005-0000-0000-0000CB000000}"/>
    <cellStyle name="Comma 2 2 2 9" xfId="198" xr:uid="{00000000-0005-0000-0000-0000CC000000}"/>
    <cellStyle name="Comma 2 2 3" xfId="199" xr:uid="{00000000-0005-0000-0000-0000CD000000}"/>
    <cellStyle name="Comma 2 2 3 2" xfId="200" xr:uid="{00000000-0005-0000-0000-0000CE000000}"/>
    <cellStyle name="Comma 2 2 3 2 2" xfId="201" xr:uid="{00000000-0005-0000-0000-0000CF000000}"/>
    <cellStyle name="Comma 2 2 3 2 2 2" xfId="202" xr:uid="{00000000-0005-0000-0000-0000D0000000}"/>
    <cellStyle name="Comma 2 2 3 2 2 2 2" xfId="203" xr:uid="{00000000-0005-0000-0000-0000D1000000}"/>
    <cellStyle name="Comma 2 2 3 2 2 3" xfId="204" xr:uid="{00000000-0005-0000-0000-0000D2000000}"/>
    <cellStyle name="Comma 2 2 3 2 3" xfId="205" xr:uid="{00000000-0005-0000-0000-0000D3000000}"/>
    <cellStyle name="Comma 2 2 3 2 3 2" xfId="206" xr:uid="{00000000-0005-0000-0000-0000D4000000}"/>
    <cellStyle name="Comma 2 2 3 3" xfId="207" xr:uid="{00000000-0005-0000-0000-0000D5000000}"/>
    <cellStyle name="Comma 2 2 3 4" xfId="208" xr:uid="{00000000-0005-0000-0000-0000D6000000}"/>
    <cellStyle name="Comma 2 2 3 5" xfId="209" xr:uid="{00000000-0005-0000-0000-0000D7000000}"/>
    <cellStyle name="Comma 2 2 3 5 2" xfId="210" xr:uid="{00000000-0005-0000-0000-0000D8000000}"/>
    <cellStyle name="Comma 2 2 3 6" xfId="211" xr:uid="{00000000-0005-0000-0000-0000D9000000}"/>
    <cellStyle name="Comma 2 2 4" xfId="212" xr:uid="{00000000-0005-0000-0000-0000DA000000}"/>
    <cellStyle name="Comma 2 2 5" xfId="213" xr:uid="{00000000-0005-0000-0000-0000DB000000}"/>
    <cellStyle name="Comma 2 2 5 2" xfId="214" xr:uid="{00000000-0005-0000-0000-0000DC000000}"/>
    <cellStyle name="Comma 2 2 5 2 2" xfId="215" xr:uid="{00000000-0005-0000-0000-0000DD000000}"/>
    <cellStyle name="Comma 2 2 5 2 2 2" xfId="216" xr:uid="{00000000-0005-0000-0000-0000DE000000}"/>
    <cellStyle name="Comma 2 2 5 2 3" xfId="217" xr:uid="{00000000-0005-0000-0000-0000DF000000}"/>
    <cellStyle name="Comma 2 2 5 3" xfId="218" xr:uid="{00000000-0005-0000-0000-0000E0000000}"/>
    <cellStyle name="Comma 2 2 5 3 2" xfId="219" xr:uid="{00000000-0005-0000-0000-0000E1000000}"/>
    <cellStyle name="Comma 2 2 6" xfId="220" xr:uid="{00000000-0005-0000-0000-0000E2000000}"/>
    <cellStyle name="Comma 2 2 7" xfId="221" xr:uid="{00000000-0005-0000-0000-0000E3000000}"/>
    <cellStyle name="Comma 2 2 7 2" xfId="222" xr:uid="{00000000-0005-0000-0000-0000E4000000}"/>
    <cellStyle name="Comma 2 2 8" xfId="223" xr:uid="{00000000-0005-0000-0000-0000E5000000}"/>
    <cellStyle name="Comma 2 2 9" xfId="224" xr:uid="{00000000-0005-0000-0000-0000E6000000}"/>
    <cellStyle name="Comma 2 3" xfId="225" xr:uid="{00000000-0005-0000-0000-0000E7000000}"/>
    <cellStyle name="Comma 2 4" xfId="226" xr:uid="{00000000-0005-0000-0000-0000E8000000}"/>
    <cellStyle name="Comma 2 5" xfId="227" xr:uid="{00000000-0005-0000-0000-0000E9000000}"/>
    <cellStyle name="Comma 2 6" xfId="228" xr:uid="{00000000-0005-0000-0000-0000EA000000}"/>
    <cellStyle name="Comma 2 7" xfId="229" xr:uid="{00000000-0005-0000-0000-0000EB000000}"/>
    <cellStyle name="Comma 2 8" xfId="230" xr:uid="{00000000-0005-0000-0000-0000EC000000}"/>
    <cellStyle name="Comma 2 9" xfId="231" xr:uid="{00000000-0005-0000-0000-0000ED000000}"/>
    <cellStyle name="Comma 2_kvartaluri statistikuri angarishi (dazgveva) 30_03_09 -IQ 2009" xfId="232" xr:uid="{00000000-0005-0000-0000-0000EE000000}"/>
    <cellStyle name="Comma 3" xfId="233" xr:uid="{00000000-0005-0000-0000-0000EF000000}"/>
    <cellStyle name="Comma 3 2" xfId="234" xr:uid="{00000000-0005-0000-0000-0000F0000000}"/>
    <cellStyle name="Comma 3 2 2" xfId="235" xr:uid="{00000000-0005-0000-0000-0000F1000000}"/>
    <cellStyle name="Comma 3 3" xfId="236" xr:uid="{00000000-0005-0000-0000-0000F2000000}"/>
    <cellStyle name="Comma 4" xfId="237" xr:uid="{00000000-0005-0000-0000-0000F3000000}"/>
    <cellStyle name="Comma 4 2" xfId="238" xr:uid="{00000000-0005-0000-0000-0000F4000000}"/>
    <cellStyle name="Comma 5" xfId="239" xr:uid="{00000000-0005-0000-0000-0000F5000000}"/>
    <cellStyle name="Comma 5 2" xfId="240" xr:uid="{00000000-0005-0000-0000-0000F6000000}"/>
    <cellStyle name="Comma 5 3" xfId="241" xr:uid="{00000000-0005-0000-0000-0000F7000000}"/>
    <cellStyle name="Comma 6" xfId="242" xr:uid="{00000000-0005-0000-0000-0000F8000000}"/>
    <cellStyle name="Comma 6 2" xfId="243" xr:uid="{00000000-0005-0000-0000-0000F9000000}"/>
    <cellStyle name="Comma 7" xfId="244" xr:uid="{00000000-0005-0000-0000-0000FA000000}"/>
    <cellStyle name="Comma 7 2" xfId="245" xr:uid="{00000000-0005-0000-0000-0000FB000000}"/>
    <cellStyle name="Comma 8" xfId="246" xr:uid="{00000000-0005-0000-0000-0000FC000000}"/>
    <cellStyle name="Comma 9" xfId="247" xr:uid="{00000000-0005-0000-0000-0000FD000000}"/>
    <cellStyle name="Commodity" xfId="248" xr:uid="{00000000-0005-0000-0000-0000FE000000}"/>
    <cellStyle name="Company Name" xfId="249" xr:uid="{00000000-0005-0000-0000-0000FF000000}"/>
    <cellStyle name="Copied" xfId="250" xr:uid="{00000000-0005-0000-0000-000000010000}"/>
    <cellStyle name="COST1" xfId="251" xr:uid="{00000000-0005-0000-0000-000001010000}"/>
    <cellStyle name="CR Comma" xfId="252" xr:uid="{00000000-0005-0000-0000-000002010000}"/>
    <cellStyle name="CR Currency" xfId="253" xr:uid="{00000000-0005-0000-0000-000003010000}"/>
    <cellStyle name="Credit" xfId="254" xr:uid="{00000000-0005-0000-0000-000004010000}"/>
    <cellStyle name="Credit subtotal" xfId="255" xr:uid="{00000000-0005-0000-0000-000005010000}"/>
    <cellStyle name="Credit Total" xfId="256" xr:uid="{00000000-0005-0000-0000-000006010000}"/>
    <cellStyle name="Credit_investments analysis TBIH (2)" xfId="257" xr:uid="{00000000-0005-0000-0000-000007010000}"/>
    <cellStyle name="Currency %" xfId="258" xr:uid="{00000000-0005-0000-0000-000009010000}"/>
    <cellStyle name="Currency [0] _טאלדן מוטורס" xfId="259" xr:uid="{00000000-0005-0000-0000-000008010000}"/>
    <cellStyle name="Currency 0.0" xfId="260" xr:uid="{00000000-0005-0000-0000-00000A010000}"/>
    <cellStyle name="Currency 0.0%" xfId="261" xr:uid="{00000000-0005-0000-0000-00000B010000}"/>
    <cellStyle name="Currency 0.00" xfId="262" xr:uid="{00000000-0005-0000-0000-00000C010000}"/>
    <cellStyle name="Currency 0.00%" xfId="263" xr:uid="{00000000-0005-0000-0000-00000D010000}"/>
    <cellStyle name="Currency 0.000" xfId="264" xr:uid="{00000000-0005-0000-0000-00000E010000}"/>
    <cellStyle name="Currency 0.000%" xfId="265" xr:uid="{00000000-0005-0000-0000-00000F010000}"/>
    <cellStyle name="Date" xfId="266" xr:uid="{00000000-0005-0000-0000-000010010000}"/>
    <cellStyle name="Debit" xfId="267" xr:uid="{00000000-0005-0000-0000-000011010000}"/>
    <cellStyle name="Debit subtotal" xfId="268" xr:uid="{00000000-0005-0000-0000-000012010000}"/>
    <cellStyle name="Debit Total" xfId="269" xr:uid="{00000000-0005-0000-0000-000013010000}"/>
    <cellStyle name="Debit_investments analysis TBIH (2)" xfId="270" xr:uid="{00000000-0005-0000-0000-000014010000}"/>
    <cellStyle name="Dziesiętny_GTC_INTERCOMPANY_LOANS" xfId="271" xr:uid="{00000000-0005-0000-0000-000015010000}"/>
    <cellStyle name="Emphasis 1" xfId="272" xr:uid="{00000000-0005-0000-0000-000016010000}"/>
    <cellStyle name="Emphasis 2" xfId="273" xr:uid="{00000000-0005-0000-0000-000017010000}"/>
    <cellStyle name="Emphasis 3" xfId="274" xr:uid="{00000000-0005-0000-0000-000018010000}"/>
    <cellStyle name="Entered" xfId="275" xr:uid="{00000000-0005-0000-0000-000019010000}"/>
    <cellStyle name="Euro" xfId="276" xr:uid="{00000000-0005-0000-0000-00001A010000}"/>
    <cellStyle name="Exchange" xfId="277" xr:uid="{00000000-0005-0000-0000-00001B010000}"/>
    <cellStyle name="Explanatory Text 2" xfId="278" xr:uid="{00000000-0005-0000-0000-00001C010000}"/>
    <cellStyle name="Explanatory Text 3" xfId="279" xr:uid="{00000000-0005-0000-0000-00001D010000}"/>
    <cellStyle name="Good 2" xfId="280" xr:uid="{00000000-0005-0000-0000-00001E010000}"/>
    <cellStyle name="Good 3" xfId="281" xr:uid="{00000000-0005-0000-0000-00001F010000}"/>
    <cellStyle name="Grey" xfId="282" xr:uid="{00000000-0005-0000-0000-000020010000}"/>
    <cellStyle name="Header1" xfId="283" xr:uid="{00000000-0005-0000-0000-000021010000}"/>
    <cellStyle name="Header2" xfId="284" xr:uid="{00000000-0005-0000-0000-000022010000}"/>
    <cellStyle name="Heading" xfId="285" xr:uid="{00000000-0005-0000-0000-000023010000}"/>
    <cellStyle name="Heading 1 2" xfId="286" xr:uid="{00000000-0005-0000-0000-000024010000}"/>
    <cellStyle name="Heading 1 3" xfId="287" xr:uid="{00000000-0005-0000-0000-000025010000}"/>
    <cellStyle name="Heading 2 2" xfId="288" xr:uid="{00000000-0005-0000-0000-000026010000}"/>
    <cellStyle name="Heading 2 3" xfId="289" xr:uid="{00000000-0005-0000-0000-000027010000}"/>
    <cellStyle name="Heading 3 2" xfId="290" xr:uid="{00000000-0005-0000-0000-000028010000}"/>
    <cellStyle name="Heading 3 3" xfId="291" xr:uid="{00000000-0005-0000-0000-000029010000}"/>
    <cellStyle name="Heading 4 2" xfId="292" xr:uid="{00000000-0005-0000-0000-00002A010000}"/>
    <cellStyle name="Heading 4 3" xfId="293" xr:uid="{00000000-0005-0000-0000-00002B010000}"/>
    <cellStyle name="Heading No Underline" xfId="294" xr:uid="{00000000-0005-0000-0000-00002C010000}"/>
    <cellStyle name="Heading With Underline" xfId="295" xr:uid="{00000000-0005-0000-0000-00002D010000}"/>
    <cellStyle name="Hypertextov? odkaz" xfId="296" xr:uid="{00000000-0005-0000-0000-00002E010000}"/>
    <cellStyle name="Inflation" xfId="297" xr:uid="{00000000-0005-0000-0000-00002F010000}"/>
    <cellStyle name="Input [yellow]" xfId="298" xr:uid="{00000000-0005-0000-0000-000030010000}"/>
    <cellStyle name="Input 2" xfId="299" xr:uid="{00000000-0005-0000-0000-000031010000}"/>
    <cellStyle name="Input 3" xfId="300" xr:uid="{00000000-0005-0000-0000-000032010000}"/>
    <cellStyle name="Input Cells" xfId="301" xr:uid="{00000000-0005-0000-0000-000033010000}"/>
    <cellStyle name="Interest" xfId="302" xr:uid="{00000000-0005-0000-0000-000034010000}"/>
    <cellStyle name="Linked Cell 2" xfId="303" xr:uid="{00000000-0005-0000-0000-000035010000}"/>
    <cellStyle name="Linked Cell 3" xfId="304" xr:uid="{00000000-0005-0000-0000-000036010000}"/>
    <cellStyle name="Linked Cells" xfId="305" xr:uid="{00000000-0005-0000-0000-000037010000}"/>
    <cellStyle name="Maturity" xfId="306" xr:uid="{00000000-0005-0000-0000-000038010000}"/>
    <cellStyle name="Metric tons" xfId="307" xr:uid="{00000000-0005-0000-0000-000039010000}"/>
    <cellStyle name="Milliers [0]_!!!GO" xfId="308" xr:uid="{00000000-0005-0000-0000-00003A010000}"/>
    <cellStyle name="Milliers_!!!GO" xfId="309" xr:uid="{00000000-0005-0000-0000-00003B010000}"/>
    <cellStyle name="Mon?taire [0]_!!!GO" xfId="310" xr:uid="{00000000-0005-0000-0000-00003C010000}"/>
    <cellStyle name="Mon?taire_!!!GO" xfId="311" xr:uid="{00000000-0005-0000-0000-00003D010000}"/>
    <cellStyle name="Neutral 2" xfId="312" xr:uid="{00000000-0005-0000-0000-00003E010000}"/>
    <cellStyle name="Neutral 3" xfId="313" xr:uid="{00000000-0005-0000-0000-00003F010000}"/>
    <cellStyle name="norm?ln?_List1" xfId="314" xr:uid="{00000000-0005-0000-0000-000040010000}"/>
    <cellStyle name="norm?lne_Badget 2000(A)" xfId="315" xr:uid="{00000000-0005-0000-0000-000041010000}"/>
    <cellStyle name="Normal" xfId="0" builtinId="0"/>
    <cellStyle name="Normal - Style1" xfId="316" xr:uid="{00000000-0005-0000-0000-000043010000}"/>
    <cellStyle name="Normal 10" xfId="317" xr:uid="{00000000-0005-0000-0000-000044010000}"/>
    <cellStyle name="Normal 10 2" xfId="318" xr:uid="{00000000-0005-0000-0000-000045010000}"/>
    <cellStyle name="Normal 10 3" xfId="709" xr:uid="{00000000-0005-0000-0000-000046010000}"/>
    <cellStyle name="Normal 11" xfId="319" xr:uid="{00000000-0005-0000-0000-000047010000}"/>
    <cellStyle name="Normal 12" xfId="320" xr:uid="{00000000-0005-0000-0000-000048010000}"/>
    <cellStyle name="Normal 12 10" xfId="710" xr:uid="{00000000-0005-0000-0000-000049010000}"/>
    <cellStyle name="Normal 12 2" xfId="321" xr:uid="{00000000-0005-0000-0000-00004A010000}"/>
    <cellStyle name="Normal 12 2 2" xfId="322" xr:uid="{00000000-0005-0000-0000-00004B010000}"/>
    <cellStyle name="Normal 12 2 2 2" xfId="712" xr:uid="{00000000-0005-0000-0000-00004C010000}"/>
    <cellStyle name="Normal 12 2 3" xfId="323" xr:uid="{00000000-0005-0000-0000-00004D010000}"/>
    <cellStyle name="Normal 12 2 3 2" xfId="713" xr:uid="{00000000-0005-0000-0000-00004E010000}"/>
    <cellStyle name="Normal 12 2 4" xfId="711" xr:uid="{00000000-0005-0000-0000-00004F010000}"/>
    <cellStyle name="Normal 12 3" xfId="324" xr:uid="{00000000-0005-0000-0000-000050010000}"/>
    <cellStyle name="Normal 12 3 2" xfId="325" xr:uid="{00000000-0005-0000-0000-000051010000}"/>
    <cellStyle name="Normal 12 3 2 2" xfId="715" xr:uid="{00000000-0005-0000-0000-000052010000}"/>
    <cellStyle name="Normal 12 3 3" xfId="326" xr:uid="{00000000-0005-0000-0000-000053010000}"/>
    <cellStyle name="Normal 12 3 3 2" xfId="716" xr:uid="{00000000-0005-0000-0000-000054010000}"/>
    <cellStyle name="Normal 12 3 4" xfId="714" xr:uid="{00000000-0005-0000-0000-000055010000}"/>
    <cellStyle name="Normal 12 4" xfId="327" xr:uid="{00000000-0005-0000-0000-000056010000}"/>
    <cellStyle name="Normal 12 4 2" xfId="328" xr:uid="{00000000-0005-0000-0000-000057010000}"/>
    <cellStyle name="Normal 12 4 2 2" xfId="718" xr:uid="{00000000-0005-0000-0000-000058010000}"/>
    <cellStyle name="Normal 12 4 3" xfId="329" xr:uid="{00000000-0005-0000-0000-000059010000}"/>
    <cellStyle name="Normal 12 4 3 2" xfId="719" xr:uid="{00000000-0005-0000-0000-00005A010000}"/>
    <cellStyle name="Normal 12 4 4" xfId="717" xr:uid="{00000000-0005-0000-0000-00005B010000}"/>
    <cellStyle name="Normal 12 5" xfId="330" xr:uid="{00000000-0005-0000-0000-00005C010000}"/>
    <cellStyle name="Normal 12 5 2" xfId="331" xr:uid="{00000000-0005-0000-0000-00005D010000}"/>
    <cellStyle name="Normal 12 5 2 2" xfId="721" xr:uid="{00000000-0005-0000-0000-00005E010000}"/>
    <cellStyle name="Normal 12 5 3" xfId="332" xr:uid="{00000000-0005-0000-0000-00005F010000}"/>
    <cellStyle name="Normal 12 5 3 2" xfId="722" xr:uid="{00000000-0005-0000-0000-000060010000}"/>
    <cellStyle name="Normal 12 5 4" xfId="720" xr:uid="{00000000-0005-0000-0000-000061010000}"/>
    <cellStyle name="Normal 12 6" xfId="333" xr:uid="{00000000-0005-0000-0000-000062010000}"/>
    <cellStyle name="Normal 12 6 2" xfId="334" xr:uid="{00000000-0005-0000-0000-000063010000}"/>
    <cellStyle name="Normal 12 6 2 2" xfId="724" xr:uid="{00000000-0005-0000-0000-000064010000}"/>
    <cellStyle name="Normal 12 6 3" xfId="335" xr:uid="{00000000-0005-0000-0000-000065010000}"/>
    <cellStyle name="Normal 12 6 3 2" xfId="725" xr:uid="{00000000-0005-0000-0000-000066010000}"/>
    <cellStyle name="Normal 12 6 4" xfId="723" xr:uid="{00000000-0005-0000-0000-000067010000}"/>
    <cellStyle name="Normal 12 7" xfId="336" xr:uid="{00000000-0005-0000-0000-000068010000}"/>
    <cellStyle name="Normal 12 7 2" xfId="726" xr:uid="{00000000-0005-0000-0000-000069010000}"/>
    <cellStyle name="Normal 12 8" xfId="337" xr:uid="{00000000-0005-0000-0000-00006A010000}"/>
    <cellStyle name="Normal 12 8 2" xfId="727" xr:uid="{00000000-0005-0000-0000-00006B010000}"/>
    <cellStyle name="Normal 12 9" xfId="338" xr:uid="{00000000-0005-0000-0000-00006C010000}"/>
    <cellStyle name="Normal 13" xfId="339" xr:uid="{00000000-0005-0000-0000-00006D010000}"/>
    <cellStyle name="Normal 13 10" xfId="728" xr:uid="{00000000-0005-0000-0000-00006E010000}"/>
    <cellStyle name="Normal 13 2" xfId="340" xr:uid="{00000000-0005-0000-0000-00006F010000}"/>
    <cellStyle name="Normal 13 2 2" xfId="341" xr:uid="{00000000-0005-0000-0000-000070010000}"/>
    <cellStyle name="Normal 13 2 2 2" xfId="730" xr:uid="{00000000-0005-0000-0000-000071010000}"/>
    <cellStyle name="Normal 13 2 3" xfId="342" xr:uid="{00000000-0005-0000-0000-000072010000}"/>
    <cellStyle name="Normal 13 2 3 2" xfId="731" xr:uid="{00000000-0005-0000-0000-000073010000}"/>
    <cellStyle name="Normal 13 2 4" xfId="729" xr:uid="{00000000-0005-0000-0000-000074010000}"/>
    <cellStyle name="Normal 13 3" xfId="343" xr:uid="{00000000-0005-0000-0000-000075010000}"/>
    <cellStyle name="Normal 13 3 2" xfId="344" xr:uid="{00000000-0005-0000-0000-000076010000}"/>
    <cellStyle name="Normal 13 3 2 2" xfId="733" xr:uid="{00000000-0005-0000-0000-000077010000}"/>
    <cellStyle name="Normal 13 3 3" xfId="345" xr:uid="{00000000-0005-0000-0000-000078010000}"/>
    <cellStyle name="Normal 13 3 3 2" xfId="734" xr:uid="{00000000-0005-0000-0000-000079010000}"/>
    <cellStyle name="Normal 13 3 4" xfId="732" xr:uid="{00000000-0005-0000-0000-00007A010000}"/>
    <cellStyle name="Normal 13 4" xfId="346" xr:uid="{00000000-0005-0000-0000-00007B010000}"/>
    <cellStyle name="Normal 13 4 2" xfId="347" xr:uid="{00000000-0005-0000-0000-00007C010000}"/>
    <cellStyle name="Normal 13 4 2 2" xfId="736" xr:uid="{00000000-0005-0000-0000-00007D010000}"/>
    <cellStyle name="Normal 13 4 3" xfId="348" xr:uid="{00000000-0005-0000-0000-00007E010000}"/>
    <cellStyle name="Normal 13 4 3 2" xfId="737" xr:uid="{00000000-0005-0000-0000-00007F010000}"/>
    <cellStyle name="Normal 13 4 4" xfId="735" xr:uid="{00000000-0005-0000-0000-000080010000}"/>
    <cellStyle name="Normal 13 5" xfId="349" xr:uid="{00000000-0005-0000-0000-000081010000}"/>
    <cellStyle name="Normal 13 5 2" xfId="350" xr:uid="{00000000-0005-0000-0000-000082010000}"/>
    <cellStyle name="Normal 13 5 2 2" xfId="739" xr:uid="{00000000-0005-0000-0000-000083010000}"/>
    <cellStyle name="Normal 13 5 3" xfId="351" xr:uid="{00000000-0005-0000-0000-000084010000}"/>
    <cellStyle name="Normal 13 5 3 2" xfId="740" xr:uid="{00000000-0005-0000-0000-000085010000}"/>
    <cellStyle name="Normal 13 5 4" xfId="738" xr:uid="{00000000-0005-0000-0000-000086010000}"/>
    <cellStyle name="Normal 13 6" xfId="352" xr:uid="{00000000-0005-0000-0000-000087010000}"/>
    <cellStyle name="Normal 13 6 2" xfId="353" xr:uid="{00000000-0005-0000-0000-000088010000}"/>
    <cellStyle name="Normal 13 6 2 2" xfId="742" xr:uid="{00000000-0005-0000-0000-000089010000}"/>
    <cellStyle name="Normal 13 6 3" xfId="354" xr:uid="{00000000-0005-0000-0000-00008A010000}"/>
    <cellStyle name="Normal 13 6 3 2" xfId="743" xr:uid="{00000000-0005-0000-0000-00008B010000}"/>
    <cellStyle name="Normal 13 6 4" xfId="741" xr:uid="{00000000-0005-0000-0000-00008C010000}"/>
    <cellStyle name="Normal 13 7" xfId="355" xr:uid="{00000000-0005-0000-0000-00008D010000}"/>
    <cellStyle name="Normal 13 7 2" xfId="744" xr:uid="{00000000-0005-0000-0000-00008E010000}"/>
    <cellStyle name="Normal 13 8" xfId="356" xr:uid="{00000000-0005-0000-0000-00008F010000}"/>
    <cellStyle name="Normal 13 8 2" xfId="745" xr:uid="{00000000-0005-0000-0000-000090010000}"/>
    <cellStyle name="Normal 13 9" xfId="357" xr:uid="{00000000-0005-0000-0000-000091010000}"/>
    <cellStyle name="Normal 14" xfId="358" xr:uid="{00000000-0005-0000-0000-000092010000}"/>
    <cellStyle name="Normal 14 2" xfId="359" xr:uid="{00000000-0005-0000-0000-000093010000}"/>
    <cellStyle name="Normal 14 2 2" xfId="746" xr:uid="{00000000-0005-0000-0000-000094010000}"/>
    <cellStyle name="Normal 14 3" xfId="360" xr:uid="{00000000-0005-0000-0000-000095010000}"/>
    <cellStyle name="Normal 14 3 2" xfId="747" xr:uid="{00000000-0005-0000-0000-000096010000}"/>
    <cellStyle name="Normal 14 4" xfId="361" xr:uid="{00000000-0005-0000-0000-000097010000}"/>
    <cellStyle name="Normal 15" xfId="362" xr:uid="{00000000-0005-0000-0000-000098010000}"/>
    <cellStyle name="Normal 15 2" xfId="363" xr:uid="{00000000-0005-0000-0000-000099010000}"/>
    <cellStyle name="Normal 15 2 2" xfId="364" xr:uid="{00000000-0005-0000-0000-00009A010000}"/>
    <cellStyle name="Normal 15 2 2 2" xfId="750" xr:uid="{00000000-0005-0000-0000-00009B010000}"/>
    <cellStyle name="Normal 15 2 3" xfId="365" xr:uid="{00000000-0005-0000-0000-00009C010000}"/>
    <cellStyle name="Normal 15 2 3 2" xfId="751" xr:uid="{00000000-0005-0000-0000-00009D010000}"/>
    <cellStyle name="Normal 15 2 4" xfId="749" xr:uid="{00000000-0005-0000-0000-00009E010000}"/>
    <cellStyle name="Normal 15 3" xfId="366" xr:uid="{00000000-0005-0000-0000-00009F010000}"/>
    <cellStyle name="Normal 15 3 2" xfId="367" xr:uid="{00000000-0005-0000-0000-0000A0010000}"/>
    <cellStyle name="Normal 15 3 2 2" xfId="753" xr:uid="{00000000-0005-0000-0000-0000A1010000}"/>
    <cellStyle name="Normal 15 3 3" xfId="368" xr:uid="{00000000-0005-0000-0000-0000A2010000}"/>
    <cellStyle name="Normal 15 3 3 2" xfId="754" xr:uid="{00000000-0005-0000-0000-0000A3010000}"/>
    <cellStyle name="Normal 15 3 4" xfId="752" xr:uid="{00000000-0005-0000-0000-0000A4010000}"/>
    <cellStyle name="Normal 15 4" xfId="369" xr:uid="{00000000-0005-0000-0000-0000A5010000}"/>
    <cellStyle name="Normal 15 4 2" xfId="370" xr:uid="{00000000-0005-0000-0000-0000A6010000}"/>
    <cellStyle name="Normal 15 4 2 2" xfId="756" xr:uid="{00000000-0005-0000-0000-0000A7010000}"/>
    <cellStyle name="Normal 15 4 3" xfId="371" xr:uid="{00000000-0005-0000-0000-0000A8010000}"/>
    <cellStyle name="Normal 15 4 3 2" xfId="757" xr:uid="{00000000-0005-0000-0000-0000A9010000}"/>
    <cellStyle name="Normal 15 4 4" xfId="755" xr:uid="{00000000-0005-0000-0000-0000AA010000}"/>
    <cellStyle name="Normal 15 5" xfId="372" xr:uid="{00000000-0005-0000-0000-0000AB010000}"/>
    <cellStyle name="Normal 15 5 2" xfId="373" xr:uid="{00000000-0005-0000-0000-0000AC010000}"/>
    <cellStyle name="Normal 15 5 2 2" xfId="759" xr:uid="{00000000-0005-0000-0000-0000AD010000}"/>
    <cellStyle name="Normal 15 5 3" xfId="374" xr:uid="{00000000-0005-0000-0000-0000AE010000}"/>
    <cellStyle name="Normal 15 5 3 2" xfId="760" xr:uid="{00000000-0005-0000-0000-0000AF010000}"/>
    <cellStyle name="Normal 15 5 4" xfId="758" xr:uid="{00000000-0005-0000-0000-0000B0010000}"/>
    <cellStyle name="Normal 15 6" xfId="375" xr:uid="{00000000-0005-0000-0000-0000B1010000}"/>
    <cellStyle name="Normal 15 6 2" xfId="376" xr:uid="{00000000-0005-0000-0000-0000B2010000}"/>
    <cellStyle name="Normal 15 6 2 2" xfId="762" xr:uid="{00000000-0005-0000-0000-0000B3010000}"/>
    <cellStyle name="Normal 15 6 3" xfId="377" xr:uid="{00000000-0005-0000-0000-0000B4010000}"/>
    <cellStyle name="Normal 15 6 3 2" xfId="763" xr:uid="{00000000-0005-0000-0000-0000B5010000}"/>
    <cellStyle name="Normal 15 6 4" xfId="761" xr:uid="{00000000-0005-0000-0000-0000B6010000}"/>
    <cellStyle name="Normal 15 7" xfId="378" xr:uid="{00000000-0005-0000-0000-0000B7010000}"/>
    <cellStyle name="Normal 15 7 2" xfId="764" xr:uid="{00000000-0005-0000-0000-0000B8010000}"/>
    <cellStyle name="Normal 15 8" xfId="379" xr:uid="{00000000-0005-0000-0000-0000B9010000}"/>
    <cellStyle name="Normal 15 8 2" xfId="765" xr:uid="{00000000-0005-0000-0000-0000BA010000}"/>
    <cellStyle name="Normal 15 9" xfId="748" xr:uid="{00000000-0005-0000-0000-0000BB010000}"/>
    <cellStyle name="Normal 16" xfId="380" xr:uid="{00000000-0005-0000-0000-0000BC010000}"/>
    <cellStyle name="Normal 17" xfId="381" xr:uid="{00000000-0005-0000-0000-0000BD010000}"/>
    <cellStyle name="Normal 17 2" xfId="382" xr:uid="{00000000-0005-0000-0000-0000BE010000}"/>
    <cellStyle name="Normal 17 3" xfId="383" xr:uid="{00000000-0005-0000-0000-0000BF010000}"/>
    <cellStyle name="Normal 18" xfId="706" xr:uid="{00000000-0005-0000-0000-0000C0010000}"/>
    <cellStyle name="Normal 18 2" xfId="384" xr:uid="{00000000-0005-0000-0000-0000C1010000}"/>
    <cellStyle name="Normal 18 3" xfId="385" xr:uid="{00000000-0005-0000-0000-0000C2010000}"/>
    <cellStyle name="Normal 19" xfId="876" xr:uid="{00000000-0005-0000-0000-0000C3010000}"/>
    <cellStyle name="Normal 2" xfId="386" xr:uid="{00000000-0005-0000-0000-0000C4010000}"/>
    <cellStyle name="Normal 2 10" xfId="387" xr:uid="{00000000-0005-0000-0000-0000C5010000}"/>
    <cellStyle name="Normal 2 10 2" xfId="767" xr:uid="{00000000-0005-0000-0000-0000C6010000}"/>
    <cellStyle name="Normal 2 11" xfId="388" xr:uid="{00000000-0005-0000-0000-0000C7010000}"/>
    <cellStyle name="Normal 2 12" xfId="766" xr:uid="{00000000-0005-0000-0000-0000C8010000}"/>
    <cellStyle name="Normal 2 2" xfId="389" xr:uid="{00000000-0005-0000-0000-0000C9010000}"/>
    <cellStyle name="Normal 2 2 10" xfId="390" xr:uid="{00000000-0005-0000-0000-0000CA010000}"/>
    <cellStyle name="Normal 2 2 10 2" xfId="768" xr:uid="{00000000-0005-0000-0000-0000CB010000}"/>
    <cellStyle name="Normal 2 2 11" xfId="391" xr:uid="{00000000-0005-0000-0000-0000CC010000}"/>
    <cellStyle name="Normal 2 2 12" xfId="392" xr:uid="{00000000-0005-0000-0000-0000CD010000}"/>
    <cellStyle name="Normal 2 2 2" xfId="393" xr:uid="{00000000-0005-0000-0000-0000CE010000}"/>
    <cellStyle name="Normal 2 2 2 10" xfId="394" xr:uid="{00000000-0005-0000-0000-0000CF010000}"/>
    <cellStyle name="Normal 2 2 2 11" xfId="395" xr:uid="{00000000-0005-0000-0000-0000D0010000}"/>
    <cellStyle name="Normal 2 2 2 11 2" xfId="770" xr:uid="{00000000-0005-0000-0000-0000D1010000}"/>
    <cellStyle name="Normal 2 2 2 12" xfId="769" xr:uid="{00000000-0005-0000-0000-0000D2010000}"/>
    <cellStyle name="Normal 2 2 2 2" xfId="396" xr:uid="{00000000-0005-0000-0000-0000D3010000}"/>
    <cellStyle name="Normal 2 2 2 2 10" xfId="771" xr:uid="{00000000-0005-0000-0000-0000D4010000}"/>
    <cellStyle name="Normal 2 2 2 2 2" xfId="397" xr:uid="{00000000-0005-0000-0000-0000D5010000}"/>
    <cellStyle name="Normal 2 2 2 2 2 2" xfId="398" xr:uid="{00000000-0005-0000-0000-0000D6010000}"/>
    <cellStyle name="Normal 2 2 2 2 2 2 2" xfId="399" xr:uid="{00000000-0005-0000-0000-0000D7010000}"/>
    <cellStyle name="Normal 2 2 2 2 2 2 2 2" xfId="400" xr:uid="{00000000-0005-0000-0000-0000D8010000}"/>
    <cellStyle name="Normal 2 2 2 2 2 2 2 2 2" xfId="401" xr:uid="{00000000-0005-0000-0000-0000D9010000}"/>
    <cellStyle name="Normal 2 2 2 2 2 2 2 2 2 2" xfId="402" xr:uid="{00000000-0005-0000-0000-0000DA010000}"/>
    <cellStyle name="Normal 2 2 2 2 2 2 2 2 2 2 2" xfId="403" xr:uid="{00000000-0005-0000-0000-0000DB010000}"/>
    <cellStyle name="Normal 2 2 2 2 2 2 2 2 2 2 3" xfId="404" xr:uid="{00000000-0005-0000-0000-0000DC010000}"/>
    <cellStyle name="Normal 2 2 2 2 2 2 2 2 2 2 4" xfId="774" xr:uid="{00000000-0005-0000-0000-0000DD010000}"/>
    <cellStyle name="Normal 2 2 2 2 2 2 2 2 2 3" xfId="405" xr:uid="{00000000-0005-0000-0000-0000DE010000}"/>
    <cellStyle name="Normal 2 2 2 2 2 2 2 2 2 4" xfId="406" xr:uid="{00000000-0005-0000-0000-0000DF010000}"/>
    <cellStyle name="Normal 2 2 2 2 2 2 2 2 2 4 2" xfId="775" xr:uid="{00000000-0005-0000-0000-0000E0010000}"/>
    <cellStyle name="Normal 2 2 2 2 2 2 2 2 3" xfId="407" xr:uid="{00000000-0005-0000-0000-0000E1010000}"/>
    <cellStyle name="Normal 2 2 2 2 2 2 2 2 3 2" xfId="776" xr:uid="{00000000-0005-0000-0000-0000E2010000}"/>
    <cellStyle name="Normal 2 2 2 2 2 2 2 2 4" xfId="408" xr:uid="{00000000-0005-0000-0000-0000E3010000}"/>
    <cellStyle name="Normal 2 2 2 2 2 2 2 2 5" xfId="773" xr:uid="{00000000-0005-0000-0000-0000E4010000}"/>
    <cellStyle name="Normal 2 2 2 2 2 2 2 3" xfId="409" xr:uid="{00000000-0005-0000-0000-0000E5010000}"/>
    <cellStyle name="Normal 2 2 2 2 2 2 2 4" xfId="410" xr:uid="{00000000-0005-0000-0000-0000E6010000}"/>
    <cellStyle name="Normal 2 2 2 2 2 2 2 5" xfId="411" xr:uid="{00000000-0005-0000-0000-0000E7010000}"/>
    <cellStyle name="Normal 2 2 2 2 2 2 2 5 2" xfId="777" xr:uid="{00000000-0005-0000-0000-0000E8010000}"/>
    <cellStyle name="Normal 2 2 2 2 2 2 3" xfId="412" xr:uid="{00000000-0005-0000-0000-0000E9010000}"/>
    <cellStyle name="Normal 2 2 2 2 2 2 4" xfId="413" xr:uid="{00000000-0005-0000-0000-0000EA010000}"/>
    <cellStyle name="Normal 2 2 2 2 2 2 4 2" xfId="778" xr:uid="{00000000-0005-0000-0000-0000EB010000}"/>
    <cellStyle name="Normal 2 2 2 2 2 2 5" xfId="414" xr:uid="{00000000-0005-0000-0000-0000EC010000}"/>
    <cellStyle name="Normal 2 2 2 2 2 2 5 2" xfId="779" xr:uid="{00000000-0005-0000-0000-0000ED010000}"/>
    <cellStyle name="Normal 2 2 2 2 2 2 6" xfId="415" xr:uid="{00000000-0005-0000-0000-0000EE010000}"/>
    <cellStyle name="Normal 2 2 2 2 2 2 7" xfId="772" xr:uid="{00000000-0005-0000-0000-0000EF010000}"/>
    <cellStyle name="Normal 2 2 2 2 2 3" xfId="416" xr:uid="{00000000-0005-0000-0000-0000F0010000}"/>
    <cellStyle name="Normal 2 2 2 2 2 3 2" xfId="417" xr:uid="{00000000-0005-0000-0000-0000F1010000}"/>
    <cellStyle name="Normal 2 2 2 2 2 3 2 2" xfId="780" xr:uid="{00000000-0005-0000-0000-0000F2010000}"/>
    <cellStyle name="Normal 2 2 2 2 2 4" xfId="418" xr:uid="{00000000-0005-0000-0000-0000F3010000}"/>
    <cellStyle name="Normal 2 2 2 2 2 5" xfId="419" xr:uid="{00000000-0005-0000-0000-0000F4010000}"/>
    <cellStyle name="Normal 2 2 2 2 2 6" xfId="420" xr:uid="{00000000-0005-0000-0000-0000F5010000}"/>
    <cellStyle name="Normal 2 2 2 2 2 6 2" xfId="781" xr:uid="{00000000-0005-0000-0000-0000F6010000}"/>
    <cellStyle name="Normal 2 2 2 2 3" xfId="421" xr:uid="{00000000-0005-0000-0000-0000F7010000}"/>
    <cellStyle name="Normal 2 2 2 2 4" xfId="422" xr:uid="{00000000-0005-0000-0000-0000F8010000}"/>
    <cellStyle name="Normal 2 2 2 2 5" xfId="423" xr:uid="{00000000-0005-0000-0000-0000F9010000}"/>
    <cellStyle name="Normal 2 2 2 2 5 2" xfId="424" xr:uid="{00000000-0005-0000-0000-0000FA010000}"/>
    <cellStyle name="Normal 2 2 2 2 5 3" xfId="782" xr:uid="{00000000-0005-0000-0000-0000FB010000}"/>
    <cellStyle name="Normal 2 2 2 2 6" xfId="425" xr:uid="{00000000-0005-0000-0000-0000FC010000}"/>
    <cellStyle name="Normal 2 2 2 2 7" xfId="426" xr:uid="{00000000-0005-0000-0000-0000FD010000}"/>
    <cellStyle name="Normal 2 2 2 2 7 2" xfId="783" xr:uid="{00000000-0005-0000-0000-0000FE010000}"/>
    <cellStyle name="Normal 2 2 2 2 8" xfId="427" xr:uid="{00000000-0005-0000-0000-0000FF010000}"/>
    <cellStyle name="Normal 2 2 2 2 8 2" xfId="784" xr:uid="{00000000-0005-0000-0000-000000020000}"/>
    <cellStyle name="Normal 2 2 2 2 9" xfId="428" xr:uid="{00000000-0005-0000-0000-000001020000}"/>
    <cellStyle name="Normal 2 2 2 3" xfId="429" xr:uid="{00000000-0005-0000-0000-000002020000}"/>
    <cellStyle name="Normal 2 2 2 4" xfId="430" xr:uid="{00000000-0005-0000-0000-000003020000}"/>
    <cellStyle name="Normal 2 2 2 5" xfId="431" xr:uid="{00000000-0005-0000-0000-000004020000}"/>
    <cellStyle name="Normal 2 2 2 5 2" xfId="432" xr:uid="{00000000-0005-0000-0000-000005020000}"/>
    <cellStyle name="Normal 2 2 2 5 2 2" xfId="433" xr:uid="{00000000-0005-0000-0000-000006020000}"/>
    <cellStyle name="Normal 2 2 2 5 2 2 2" xfId="434" xr:uid="{00000000-0005-0000-0000-000007020000}"/>
    <cellStyle name="Normal 2 2 2 5 2 2 2 2" xfId="786" xr:uid="{00000000-0005-0000-0000-000008020000}"/>
    <cellStyle name="Normal 2 2 2 5 2 3" xfId="435" xr:uid="{00000000-0005-0000-0000-000009020000}"/>
    <cellStyle name="Normal 2 2 2 5 2 3 2" xfId="787" xr:uid="{00000000-0005-0000-0000-00000A020000}"/>
    <cellStyle name="Normal 2 2 2 5 2 4" xfId="785" xr:uid="{00000000-0005-0000-0000-00000B020000}"/>
    <cellStyle name="Normal 2 2 2 5 3" xfId="436" xr:uid="{00000000-0005-0000-0000-00000C020000}"/>
    <cellStyle name="Normal 2 2 2 5 3 2" xfId="437" xr:uid="{00000000-0005-0000-0000-00000D020000}"/>
    <cellStyle name="Normal 2 2 2 5 3 3" xfId="788" xr:uid="{00000000-0005-0000-0000-00000E020000}"/>
    <cellStyle name="Normal 2 2 2 6" xfId="438" xr:uid="{00000000-0005-0000-0000-00000F020000}"/>
    <cellStyle name="Normal 2 2 2 6 2" xfId="789" xr:uid="{00000000-0005-0000-0000-000010020000}"/>
    <cellStyle name="Normal 2 2 2 7" xfId="439" xr:uid="{00000000-0005-0000-0000-000011020000}"/>
    <cellStyle name="Normal 2 2 2 7 2" xfId="440" xr:uid="{00000000-0005-0000-0000-000012020000}"/>
    <cellStyle name="Normal 2 2 2 7 2 2" xfId="790" xr:uid="{00000000-0005-0000-0000-000013020000}"/>
    <cellStyle name="Normal 2 2 2 8" xfId="441" xr:uid="{00000000-0005-0000-0000-000014020000}"/>
    <cellStyle name="Normal 2 2 2 8 2" xfId="791" xr:uid="{00000000-0005-0000-0000-000015020000}"/>
    <cellStyle name="Normal 2 2 2 9" xfId="442" xr:uid="{00000000-0005-0000-0000-000016020000}"/>
    <cellStyle name="Normal 2 2 3" xfId="443" xr:uid="{00000000-0005-0000-0000-000017020000}"/>
    <cellStyle name="Normal 2 2 3 2" xfId="444" xr:uid="{00000000-0005-0000-0000-000018020000}"/>
    <cellStyle name="Normal 2 2 3 2 2" xfId="445" xr:uid="{00000000-0005-0000-0000-000019020000}"/>
    <cellStyle name="Normal 2 2 3 2 2 2" xfId="446" xr:uid="{00000000-0005-0000-0000-00001A020000}"/>
    <cellStyle name="Normal 2 2 3 2 2 2 2" xfId="447" xr:uid="{00000000-0005-0000-0000-00001B020000}"/>
    <cellStyle name="Normal 2 2 3 2 2 2 2 2" xfId="794" xr:uid="{00000000-0005-0000-0000-00001C020000}"/>
    <cellStyle name="Normal 2 2 3 2 2 3" xfId="448" xr:uid="{00000000-0005-0000-0000-00001D020000}"/>
    <cellStyle name="Normal 2 2 3 2 2 3 2" xfId="795" xr:uid="{00000000-0005-0000-0000-00001E020000}"/>
    <cellStyle name="Normal 2 2 3 2 2 4" xfId="793" xr:uid="{00000000-0005-0000-0000-00001F020000}"/>
    <cellStyle name="Normal 2 2 3 2 3" xfId="449" xr:uid="{00000000-0005-0000-0000-000020020000}"/>
    <cellStyle name="Normal 2 2 3 2 3 2" xfId="450" xr:uid="{00000000-0005-0000-0000-000021020000}"/>
    <cellStyle name="Normal 2 2 3 2 3 3" xfId="796" xr:uid="{00000000-0005-0000-0000-000022020000}"/>
    <cellStyle name="Normal 2 2 3 3" xfId="451" xr:uid="{00000000-0005-0000-0000-000023020000}"/>
    <cellStyle name="Normal 2 2 3 3 2" xfId="797" xr:uid="{00000000-0005-0000-0000-000024020000}"/>
    <cellStyle name="Normal 2 2 3 4" xfId="452" xr:uid="{00000000-0005-0000-0000-000025020000}"/>
    <cellStyle name="Normal 2 2 3 4 2" xfId="798" xr:uid="{00000000-0005-0000-0000-000026020000}"/>
    <cellStyle name="Normal 2 2 3 5" xfId="453" xr:uid="{00000000-0005-0000-0000-000027020000}"/>
    <cellStyle name="Normal 2 2 3 5 2" xfId="454" xr:uid="{00000000-0005-0000-0000-000028020000}"/>
    <cellStyle name="Normal 2 2 3 5 2 2" xfId="799" xr:uid="{00000000-0005-0000-0000-000029020000}"/>
    <cellStyle name="Normal 2 2 3 6" xfId="455" xr:uid="{00000000-0005-0000-0000-00002A020000}"/>
    <cellStyle name="Normal 2 2 3 6 2" xfId="800" xr:uid="{00000000-0005-0000-0000-00002B020000}"/>
    <cellStyle name="Normal 2 2 3 7" xfId="792" xr:uid="{00000000-0005-0000-0000-00002C020000}"/>
    <cellStyle name="Normal 2 2 4" xfId="456" xr:uid="{00000000-0005-0000-0000-00002D020000}"/>
    <cellStyle name="Normal 2 2 4 2" xfId="801" xr:uid="{00000000-0005-0000-0000-00002E020000}"/>
    <cellStyle name="Normal 2 2 5" xfId="457" xr:uid="{00000000-0005-0000-0000-00002F020000}"/>
    <cellStyle name="Normal 2 2 5 2" xfId="458" xr:uid="{00000000-0005-0000-0000-000030020000}"/>
    <cellStyle name="Normal 2 2 5 2 2" xfId="459" xr:uid="{00000000-0005-0000-0000-000031020000}"/>
    <cellStyle name="Normal 2 2 5 2 2 2" xfId="460" xr:uid="{00000000-0005-0000-0000-000032020000}"/>
    <cellStyle name="Normal 2 2 5 2 2 3" xfId="803" xr:uid="{00000000-0005-0000-0000-000033020000}"/>
    <cellStyle name="Normal 2 2 5 2 3" xfId="461" xr:uid="{00000000-0005-0000-0000-000034020000}"/>
    <cellStyle name="Normal 2 2 5 3" xfId="462" xr:uid="{00000000-0005-0000-0000-000035020000}"/>
    <cellStyle name="Normal 2 2 5 3 2" xfId="463" xr:uid="{00000000-0005-0000-0000-000036020000}"/>
    <cellStyle name="Normal 2 2 5 3 2 2" xfId="804" xr:uid="{00000000-0005-0000-0000-000037020000}"/>
    <cellStyle name="Normal 2 2 5 4" xfId="802" xr:uid="{00000000-0005-0000-0000-000038020000}"/>
    <cellStyle name="Normal 2 2 6" xfId="464" xr:uid="{00000000-0005-0000-0000-000039020000}"/>
    <cellStyle name="Normal 2 2 7" xfId="465" xr:uid="{00000000-0005-0000-0000-00003A020000}"/>
    <cellStyle name="Normal 2 2 7 2" xfId="466" xr:uid="{00000000-0005-0000-0000-00003B020000}"/>
    <cellStyle name="Normal 2 2 7 3" xfId="805" xr:uid="{00000000-0005-0000-0000-00003C020000}"/>
    <cellStyle name="Normal 2 2 8" xfId="467" xr:uid="{00000000-0005-0000-0000-00003D020000}"/>
    <cellStyle name="Normal 2 2 9" xfId="468" xr:uid="{00000000-0005-0000-0000-00003E020000}"/>
    <cellStyle name="Normal 2 2 9 2" xfId="806" xr:uid="{00000000-0005-0000-0000-00003F020000}"/>
    <cellStyle name="Normal 2 3" xfId="469" xr:uid="{00000000-0005-0000-0000-000040020000}"/>
    <cellStyle name="Normal 2 3 2" xfId="470" xr:uid="{00000000-0005-0000-0000-000041020000}"/>
    <cellStyle name="Normal 2 3 2 2" xfId="471" xr:uid="{00000000-0005-0000-0000-000042020000}"/>
    <cellStyle name="Normal 2 3 2 2 2" xfId="472" xr:uid="{00000000-0005-0000-0000-000043020000}"/>
    <cellStyle name="Normal 2 3 2 2 2 2" xfId="473" xr:uid="{00000000-0005-0000-0000-000044020000}"/>
    <cellStyle name="Normal 2 3 2 2 2 3" xfId="808" xr:uid="{00000000-0005-0000-0000-000045020000}"/>
    <cellStyle name="Normal 2 3 2 2 3" xfId="474" xr:uid="{00000000-0005-0000-0000-000046020000}"/>
    <cellStyle name="Normal 2 3 2 3" xfId="475" xr:uid="{00000000-0005-0000-0000-000047020000}"/>
    <cellStyle name="Normal 2 3 2 3 2" xfId="476" xr:uid="{00000000-0005-0000-0000-000048020000}"/>
    <cellStyle name="Normal 2 3 2 3 2 2" xfId="809" xr:uid="{00000000-0005-0000-0000-000049020000}"/>
    <cellStyle name="Normal 2 3 2 4" xfId="807" xr:uid="{00000000-0005-0000-0000-00004A020000}"/>
    <cellStyle name="Normal 2 3 3" xfId="477" xr:uid="{00000000-0005-0000-0000-00004B020000}"/>
    <cellStyle name="Normal 2 3 4" xfId="478" xr:uid="{00000000-0005-0000-0000-00004C020000}"/>
    <cellStyle name="Normal 2 3 5" xfId="479" xr:uid="{00000000-0005-0000-0000-00004D020000}"/>
    <cellStyle name="Normal 2 3 5 2" xfId="480" xr:uid="{00000000-0005-0000-0000-00004E020000}"/>
    <cellStyle name="Normal 2 3 5 3" xfId="810" xr:uid="{00000000-0005-0000-0000-00004F020000}"/>
    <cellStyle name="Normal 2 3 6" xfId="481" xr:uid="{00000000-0005-0000-0000-000050020000}"/>
    <cellStyle name="Normal 2 4" xfId="482" xr:uid="{00000000-0005-0000-0000-000051020000}"/>
    <cellStyle name="Normal 2 5" xfId="483" xr:uid="{00000000-0005-0000-0000-000052020000}"/>
    <cellStyle name="Normal 2 6" xfId="484" xr:uid="{00000000-0005-0000-0000-000053020000}"/>
    <cellStyle name="Normal 2 6 2" xfId="485" xr:uid="{00000000-0005-0000-0000-000054020000}"/>
    <cellStyle name="Normal 2 6 2 2" xfId="486" xr:uid="{00000000-0005-0000-0000-000055020000}"/>
    <cellStyle name="Normal 2 6 2 2 2" xfId="487" xr:uid="{00000000-0005-0000-0000-000056020000}"/>
    <cellStyle name="Normal 2 6 2 2 2 2" xfId="812" xr:uid="{00000000-0005-0000-0000-000057020000}"/>
    <cellStyle name="Normal 2 6 2 3" xfId="488" xr:uid="{00000000-0005-0000-0000-000058020000}"/>
    <cellStyle name="Normal 2 6 2 3 2" xfId="813" xr:uid="{00000000-0005-0000-0000-000059020000}"/>
    <cellStyle name="Normal 2 6 2 4" xfId="811" xr:uid="{00000000-0005-0000-0000-00005A020000}"/>
    <cellStyle name="Normal 2 6 3" xfId="489" xr:uid="{00000000-0005-0000-0000-00005B020000}"/>
    <cellStyle name="Normal 2 6 3 2" xfId="490" xr:uid="{00000000-0005-0000-0000-00005C020000}"/>
    <cellStyle name="Normal 2 6 3 3" xfId="814" xr:uid="{00000000-0005-0000-0000-00005D020000}"/>
    <cellStyle name="Normal 2 7" xfId="491" xr:uid="{00000000-0005-0000-0000-00005E020000}"/>
    <cellStyle name="Normal 2 7 2" xfId="815" xr:uid="{00000000-0005-0000-0000-00005F020000}"/>
    <cellStyle name="Normal 2 8" xfId="492" xr:uid="{00000000-0005-0000-0000-000060020000}"/>
    <cellStyle name="Normal 2 8 2" xfId="493" xr:uid="{00000000-0005-0000-0000-000061020000}"/>
    <cellStyle name="Normal 2 8 2 2" xfId="816" xr:uid="{00000000-0005-0000-0000-000062020000}"/>
    <cellStyle name="Normal 2 9" xfId="494" xr:uid="{00000000-0005-0000-0000-000063020000}"/>
    <cellStyle name="Normal 2 9 2" xfId="817" xr:uid="{00000000-0005-0000-0000-000064020000}"/>
    <cellStyle name="Normal 2_kvartaluri statistikuri angarishi (dazgveva) 30_03_09 -IQ 2009" xfId="495" xr:uid="{00000000-0005-0000-0000-000065020000}"/>
    <cellStyle name="Normal 20" xfId="880" xr:uid="{00000000-0005-0000-0000-000066020000}"/>
    <cellStyle name="Normal 20 2" xfId="496" xr:uid="{00000000-0005-0000-0000-000067020000}"/>
    <cellStyle name="Normal 21" xfId="881" xr:uid="{00000000-0005-0000-0000-000068020000}"/>
    <cellStyle name="Normal 22" xfId="879" xr:uid="{00000000-0005-0000-0000-000069020000}"/>
    <cellStyle name="Normal 3" xfId="497" xr:uid="{00000000-0005-0000-0000-00006A020000}"/>
    <cellStyle name="Normal 3 10" xfId="818" xr:uid="{00000000-0005-0000-0000-00006B020000}"/>
    <cellStyle name="Normal 3 2" xfId="498" xr:uid="{00000000-0005-0000-0000-00006C020000}"/>
    <cellStyle name="Normal 3 3" xfId="499" xr:uid="{00000000-0005-0000-0000-00006D020000}"/>
    <cellStyle name="Normal 3 4" xfId="500" xr:uid="{00000000-0005-0000-0000-00006E020000}"/>
    <cellStyle name="Normal 3 4 2" xfId="819" xr:uid="{00000000-0005-0000-0000-00006F020000}"/>
    <cellStyle name="Normal 3 5" xfId="501" xr:uid="{00000000-0005-0000-0000-000070020000}"/>
    <cellStyle name="Normal 3 6" xfId="502" xr:uid="{00000000-0005-0000-0000-000071020000}"/>
    <cellStyle name="Normal 3 7" xfId="503" xr:uid="{00000000-0005-0000-0000-000072020000}"/>
    <cellStyle name="Normal 3 8" xfId="504" xr:uid="{00000000-0005-0000-0000-000073020000}"/>
    <cellStyle name="Normal 3 9" xfId="505" xr:uid="{00000000-0005-0000-0000-000074020000}"/>
    <cellStyle name="Normal 33" xfId="506" xr:uid="{00000000-0005-0000-0000-000075020000}"/>
    <cellStyle name="Normal 33 2" xfId="507" xr:uid="{00000000-0005-0000-0000-000076020000}"/>
    <cellStyle name="Normal 33 2 2" xfId="508" xr:uid="{00000000-0005-0000-0000-000077020000}"/>
    <cellStyle name="Normal 33 2 2 2" xfId="822" xr:uid="{00000000-0005-0000-0000-000078020000}"/>
    <cellStyle name="Normal 33 2 3" xfId="509" xr:uid="{00000000-0005-0000-0000-000079020000}"/>
    <cellStyle name="Normal 33 2 3 2" xfId="823" xr:uid="{00000000-0005-0000-0000-00007A020000}"/>
    <cellStyle name="Normal 33 2 4" xfId="821" xr:uid="{00000000-0005-0000-0000-00007B020000}"/>
    <cellStyle name="Normal 33 3" xfId="510" xr:uid="{00000000-0005-0000-0000-00007C020000}"/>
    <cellStyle name="Normal 33 3 2" xfId="511" xr:uid="{00000000-0005-0000-0000-00007D020000}"/>
    <cellStyle name="Normal 33 3 2 2" xfId="825" xr:uid="{00000000-0005-0000-0000-00007E020000}"/>
    <cellStyle name="Normal 33 3 3" xfId="512" xr:uid="{00000000-0005-0000-0000-00007F020000}"/>
    <cellStyle name="Normal 33 3 3 2" xfId="826" xr:uid="{00000000-0005-0000-0000-000080020000}"/>
    <cellStyle name="Normal 33 3 4" xfId="824" xr:uid="{00000000-0005-0000-0000-000081020000}"/>
    <cellStyle name="Normal 33 4" xfId="513" xr:uid="{00000000-0005-0000-0000-000082020000}"/>
    <cellStyle name="Normal 33 4 2" xfId="514" xr:uid="{00000000-0005-0000-0000-000083020000}"/>
    <cellStyle name="Normal 33 4 2 2" xfId="828" xr:uid="{00000000-0005-0000-0000-000084020000}"/>
    <cellStyle name="Normal 33 4 3" xfId="515" xr:uid="{00000000-0005-0000-0000-000085020000}"/>
    <cellStyle name="Normal 33 4 3 2" xfId="829" xr:uid="{00000000-0005-0000-0000-000086020000}"/>
    <cellStyle name="Normal 33 4 4" xfId="827" xr:uid="{00000000-0005-0000-0000-000087020000}"/>
    <cellStyle name="Normal 33 5" xfId="516" xr:uid="{00000000-0005-0000-0000-000088020000}"/>
    <cellStyle name="Normal 33 5 2" xfId="517" xr:uid="{00000000-0005-0000-0000-000089020000}"/>
    <cellStyle name="Normal 33 5 2 2" xfId="831" xr:uid="{00000000-0005-0000-0000-00008A020000}"/>
    <cellStyle name="Normal 33 5 3" xfId="518" xr:uid="{00000000-0005-0000-0000-00008B020000}"/>
    <cellStyle name="Normal 33 5 3 2" xfId="832" xr:uid="{00000000-0005-0000-0000-00008C020000}"/>
    <cellStyle name="Normal 33 5 4" xfId="830" xr:uid="{00000000-0005-0000-0000-00008D020000}"/>
    <cellStyle name="Normal 33 6" xfId="519" xr:uid="{00000000-0005-0000-0000-00008E020000}"/>
    <cellStyle name="Normal 33 6 2" xfId="520" xr:uid="{00000000-0005-0000-0000-00008F020000}"/>
    <cellStyle name="Normal 33 6 2 2" xfId="834" xr:uid="{00000000-0005-0000-0000-000090020000}"/>
    <cellStyle name="Normal 33 6 3" xfId="521" xr:uid="{00000000-0005-0000-0000-000091020000}"/>
    <cellStyle name="Normal 33 6 3 2" xfId="835" xr:uid="{00000000-0005-0000-0000-000092020000}"/>
    <cellStyle name="Normal 33 6 4" xfId="833" xr:uid="{00000000-0005-0000-0000-000093020000}"/>
    <cellStyle name="Normal 33 7" xfId="522" xr:uid="{00000000-0005-0000-0000-000094020000}"/>
    <cellStyle name="Normal 33 7 2" xfId="836" xr:uid="{00000000-0005-0000-0000-000095020000}"/>
    <cellStyle name="Normal 33 8" xfId="523" xr:uid="{00000000-0005-0000-0000-000096020000}"/>
    <cellStyle name="Normal 33 8 2" xfId="837" xr:uid="{00000000-0005-0000-0000-000097020000}"/>
    <cellStyle name="Normal 33 9" xfId="820" xr:uid="{00000000-0005-0000-0000-000098020000}"/>
    <cellStyle name="Normal 34" xfId="524" xr:uid="{00000000-0005-0000-0000-000099020000}"/>
    <cellStyle name="Normal 34 2" xfId="525" xr:uid="{00000000-0005-0000-0000-00009A020000}"/>
    <cellStyle name="Normal 34 2 2" xfId="526" xr:uid="{00000000-0005-0000-0000-00009B020000}"/>
    <cellStyle name="Normal 34 2 2 2" xfId="840" xr:uid="{00000000-0005-0000-0000-00009C020000}"/>
    <cellStyle name="Normal 34 2 3" xfId="527" xr:uid="{00000000-0005-0000-0000-00009D020000}"/>
    <cellStyle name="Normal 34 2 3 2" xfId="841" xr:uid="{00000000-0005-0000-0000-00009E020000}"/>
    <cellStyle name="Normal 34 2 4" xfId="839" xr:uid="{00000000-0005-0000-0000-00009F020000}"/>
    <cellStyle name="Normal 34 3" xfId="528" xr:uid="{00000000-0005-0000-0000-0000A0020000}"/>
    <cellStyle name="Normal 34 3 2" xfId="529" xr:uid="{00000000-0005-0000-0000-0000A1020000}"/>
    <cellStyle name="Normal 34 3 2 2" xfId="843" xr:uid="{00000000-0005-0000-0000-0000A2020000}"/>
    <cellStyle name="Normal 34 3 3" xfId="530" xr:uid="{00000000-0005-0000-0000-0000A3020000}"/>
    <cellStyle name="Normal 34 3 3 2" xfId="844" xr:uid="{00000000-0005-0000-0000-0000A4020000}"/>
    <cellStyle name="Normal 34 3 4" xfId="842" xr:uid="{00000000-0005-0000-0000-0000A5020000}"/>
    <cellStyle name="Normal 34 4" xfId="531" xr:uid="{00000000-0005-0000-0000-0000A6020000}"/>
    <cellStyle name="Normal 34 4 2" xfId="532" xr:uid="{00000000-0005-0000-0000-0000A7020000}"/>
    <cellStyle name="Normal 34 4 2 2" xfId="846" xr:uid="{00000000-0005-0000-0000-0000A8020000}"/>
    <cellStyle name="Normal 34 4 3" xfId="533" xr:uid="{00000000-0005-0000-0000-0000A9020000}"/>
    <cellStyle name="Normal 34 4 3 2" xfId="847" xr:uid="{00000000-0005-0000-0000-0000AA020000}"/>
    <cellStyle name="Normal 34 4 4" xfId="845" xr:uid="{00000000-0005-0000-0000-0000AB020000}"/>
    <cellStyle name="Normal 34 5" xfId="534" xr:uid="{00000000-0005-0000-0000-0000AC020000}"/>
    <cellStyle name="Normal 34 5 2" xfId="535" xr:uid="{00000000-0005-0000-0000-0000AD020000}"/>
    <cellStyle name="Normal 34 5 2 2" xfId="849" xr:uid="{00000000-0005-0000-0000-0000AE020000}"/>
    <cellStyle name="Normal 34 5 3" xfId="536" xr:uid="{00000000-0005-0000-0000-0000AF020000}"/>
    <cellStyle name="Normal 34 5 3 2" xfId="850" xr:uid="{00000000-0005-0000-0000-0000B0020000}"/>
    <cellStyle name="Normal 34 5 4" xfId="848" xr:uid="{00000000-0005-0000-0000-0000B1020000}"/>
    <cellStyle name="Normal 34 6" xfId="537" xr:uid="{00000000-0005-0000-0000-0000B2020000}"/>
    <cellStyle name="Normal 34 6 2" xfId="538" xr:uid="{00000000-0005-0000-0000-0000B3020000}"/>
    <cellStyle name="Normal 34 6 2 2" xfId="852" xr:uid="{00000000-0005-0000-0000-0000B4020000}"/>
    <cellStyle name="Normal 34 6 3" xfId="539" xr:uid="{00000000-0005-0000-0000-0000B5020000}"/>
    <cellStyle name="Normal 34 6 3 2" xfId="853" xr:uid="{00000000-0005-0000-0000-0000B6020000}"/>
    <cellStyle name="Normal 34 6 4" xfId="851" xr:uid="{00000000-0005-0000-0000-0000B7020000}"/>
    <cellStyle name="Normal 34 7" xfId="540" xr:uid="{00000000-0005-0000-0000-0000B8020000}"/>
    <cellStyle name="Normal 34 7 2" xfId="854" xr:uid="{00000000-0005-0000-0000-0000B9020000}"/>
    <cellStyle name="Normal 34 8" xfId="541" xr:uid="{00000000-0005-0000-0000-0000BA020000}"/>
    <cellStyle name="Normal 34 8 2" xfId="855" xr:uid="{00000000-0005-0000-0000-0000BB020000}"/>
    <cellStyle name="Normal 34 9" xfId="838" xr:uid="{00000000-0005-0000-0000-0000BC020000}"/>
    <cellStyle name="Normal 35" xfId="542" xr:uid="{00000000-0005-0000-0000-0000BD020000}"/>
    <cellStyle name="Normal 35 2" xfId="543" xr:uid="{00000000-0005-0000-0000-0000BE020000}"/>
    <cellStyle name="Normal 35 2 2" xfId="544" xr:uid="{00000000-0005-0000-0000-0000BF020000}"/>
    <cellStyle name="Normal 35 2 2 2" xfId="858" xr:uid="{00000000-0005-0000-0000-0000C0020000}"/>
    <cellStyle name="Normal 35 2 3" xfId="545" xr:uid="{00000000-0005-0000-0000-0000C1020000}"/>
    <cellStyle name="Normal 35 2 3 2" xfId="859" xr:uid="{00000000-0005-0000-0000-0000C2020000}"/>
    <cellStyle name="Normal 35 2 4" xfId="857" xr:uid="{00000000-0005-0000-0000-0000C3020000}"/>
    <cellStyle name="Normal 35 3" xfId="546" xr:uid="{00000000-0005-0000-0000-0000C4020000}"/>
    <cellStyle name="Normal 35 3 2" xfId="547" xr:uid="{00000000-0005-0000-0000-0000C5020000}"/>
    <cellStyle name="Normal 35 3 2 2" xfId="861" xr:uid="{00000000-0005-0000-0000-0000C6020000}"/>
    <cellStyle name="Normal 35 3 3" xfId="548" xr:uid="{00000000-0005-0000-0000-0000C7020000}"/>
    <cellStyle name="Normal 35 3 3 2" xfId="862" xr:uid="{00000000-0005-0000-0000-0000C8020000}"/>
    <cellStyle name="Normal 35 3 4" xfId="860" xr:uid="{00000000-0005-0000-0000-0000C9020000}"/>
    <cellStyle name="Normal 35 4" xfId="549" xr:uid="{00000000-0005-0000-0000-0000CA020000}"/>
    <cellStyle name="Normal 35 4 2" xfId="550" xr:uid="{00000000-0005-0000-0000-0000CB020000}"/>
    <cellStyle name="Normal 35 4 2 2" xfId="864" xr:uid="{00000000-0005-0000-0000-0000CC020000}"/>
    <cellStyle name="Normal 35 4 3" xfId="551" xr:uid="{00000000-0005-0000-0000-0000CD020000}"/>
    <cellStyle name="Normal 35 4 3 2" xfId="865" xr:uid="{00000000-0005-0000-0000-0000CE020000}"/>
    <cellStyle name="Normal 35 4 4" xfId="863" xr:uid="{00000000-0005-0000-0000-0000CF020000}"/>
    <cellStyle name="Normal 35 5" xfId="552" xr:uid="{00000000-0005-0000-0000-0000D0020000}"/>
    <cellStyle name="Normal 35 5 2" xfId="553" xr:uid="{00000000-0005-0000-0000-0000D1020000}"/>
    <cellStyle name="Normal 35 5 2 2" xfId="867" xr:uid="{00000000-0005-0000-0000-0000D2020000}"/>
    <cellStyle name="Normal 35 5 3" xfId="554" xr:uid="{00000000-0005-0000-0000-0000D3020000}"/>
    <cellStyle name="Normal 35 5 3 2" xfId="868" xr:uid="{00000000-0005-0000-0000-0000D4020000}"/>
    <cellStyle name="Normal 35 5 4" xfId="866" xr:uid="{00000000-0005-0000-0000-0000D5020000}"/>
    <cellStyle name="Normal 35 6" xfId="555" xr:uid="{00000000-0005-0000-0000-0000D6020000}"/>
    <cellStyle name="Normal 35 6 2" xfId="556" xr:uid="{00000000-0005-0000-0000-0000D7020000}"/>
    <cellStyle name="Normal 35 6 2 2" xfId="870" xr:uid="{00000000-0005-0000-0000-0000D8020000}"/>
    <cellStyle name="Normal 35 6 3" xfId="557" xr:uid="{00000000-0005-0000-0000-0000D9020000}"/>
    <cellStyle name="Normal 35 6 3 2" xfId="871" xr:uid="{00000000-0005-0000-0000-0000DA020000}"/>
    <cellStyle name="Normal 35 6 4" xfId="869" xr:uid="{00000000-0005-0000-0000-0000DB020000}"/>
    <cellStyle name="Normal 35 7" xfId="558" xr:uid="{00000000-0005-0000-0000-0000DC020000}"/>
    <cellStyle name="Normal 35 7 2" xfId="872" xr:uid="{00000000-0005-0000-0000-0000DD020000}"/>
    <cellStyle name="Normal 35 8" xfId="559" xr:uid="{00000000-0005-0000-0000-0000DE020000}"/>
    <cellStyle name="Normal 35 8 2" xfId="873" xr:uid="{00000000-0005-0000-0000-0000DF020000}"/>
    <cellStyle name="Normal 35 9" xfId="856" xr:uid="{00000000-0005-0000-0000-0000E0020000}"/>
    <cellStyle name="Normal 4" xfId="560" xr:uid="{00000000-0005-0000-0000-0000E1020000}"/>
    <cellStyle name="Normal 4 2" xfId="561" xr:uid="{00000000-0005-0000-0000-0000E2020000}"/>
    <cellStyle name="Normal 5" xfId="562" xr:uid="{00000000-0005-0000-0000-0000E3020000}"/>
    <cellStyle name="Normal 5 2" xfId="563" xr:uid="{00000000-0005-0000-0000-0000E4020000}"/>
    <cellStyle name="Normal 6" xfId="564" xr:uid="{00000000-0005-0000-0000-0000E5020000}"/>
    <cellStyle name="Normal 6 2" xfId="565" xr:uid="{00000000-0005-0000-0000-0000E6020000}"/>
    <cellStyle name="Normal 7" xfId="566" xr:uid="{00000000-0005-0000-0000-0000E7020000}"/>
    <cellStyle name="Normal 7 2" xfId="567" xr:uid="{00000000-0005-0000-0000-0000E8020000}"/>
    <cellStyle name="Normal 8" xfId="568" xr:uid="{00000000-0005-0000-0000-0000E9020000}"/>
    <cellStyle name="Normal 8 2" xfId="569" xr:uid="{00000000-0005-0000-0000-0000EA020000}"/>
    <cellStyle name="Normal 8 3" xfId="570" xr:uid="{00000000-0005-0000-0000-0000EB020000}"/>
    <cellStyle name="Normal 9" xfId="571" xr:uid="{00000000-0005-0000-0000-0000EC020000}"/>
    <cellStyle name="Normal 9 2" xfId="572" xr:uid="{00000000-0005-0000-0000-0000ED020000}"/>
    <cellStyle name="Normal 9 3" xfId="573" xr:uid="{00000000-0005-0000-0000-0000EE020000}"/>
    <cellStyle name="Normal 9 4" xfId="574" xr:uid="{00000000-0005-0000-0000-0000EF020000}"/>
    <cellStyle name="Normal_BCI Restatement &amp; FS-10.04 (GEL)" xfId="575" xr:uid="{00000000-0005-0000-0000-0000F0020000}"/>
    <cellStyle name="normální_List1" xfId="576" xr:uid="{00000000-0005-0000-0000-0000F1020000}"/>
    <cellStyle name="Normalny_GTC_INTERCOMPANY_LOANS" xfId="577" xr:uid="{00000000-0005-0000-0000-0000F2020000}"/>
    <cellStyle name="Note 2" xfId="578" xr:uid="{00000000-0005-0000-0000-0000F3020000}"/>
    <cellStyle name="Note 3" xfId="579" xr:uid="{00000000-0005-0000-0000-0000F4020000}"/>
    <cellStyle name="Number Bold" xfId="580" xr:uid="{00000000-0005-0000-0000-0000F5020000}"/>
    <cellStyle name="Number Normal" xfId="581" xr:uid="{00000000-0005-0000-0000-0000F6020000}"/>
    <cellStyle name="Output 2" xfId="582" xr:uid="{00000000-0005-0000-0000-0000F7020000}"/>
    <cellStyle name="Output 3" xfId="583" xr:uid="{00000000-0005-0000-0000-0000F8020000}"/>
    <cellStyle name="per.style" xfId="584" xr:uid="{00000000-0005-0000-0000-0000F9020000}"/>
    <cellStyle name="Percent %" xfId="585" xr:uid="{00000000-0005-0000-0000-000003030000}"/>
    <cellStyle name="Percent % Long Underline" xfId="586" xr:uid="{00000000-0005-0000-0000-000004030000}"/>
    <cellStyle name="Percent %_Worksheet in  US Financial Statements Ref. Workbook - Single Co" xfId="587" xr:uid="{00000000-0005-0000-0000-000005030000}"/>
    <cellStyle name="Percent (0)" xfId="588" xr:uid="{00000000-0005-0000-0000-0000FA020000}"/>
    <cellStyle name="Percent [2]" xfId="589" xr:uid="{00000000-0005-0000-0000-0000FB020000}"/>
    <cellStyle name="Percent [2] 2" xfId="590" xr:uid="{00000000-0005-0000-0000-0000FC020000}"/>
    <cellStyle name="Percent [2] 3" xfId="591" xr:uid="{00000000-0005-0000-0000-0000FD020000}"/>
    <cellStyle name="Percent [2] 4" xfId="592" xr:uid="{00000000-0005-0000-0000-0000FE020000}"/>
    <cellStyle name="Percent [2] 5" xfId="593" xr:uid="{00000000-0005-0000-0000-0000FF020000}"/>
    <cellStyle name="Percent [2] 6" xfId="594" xr:uid="{00000000-0005-0000-0000-000000030000}"/>
    <cellStyle name="Percent [2] 7" xfId="595" xr:uid="{00000000-0005-0000-0000-000001030000}"/>
    <cellStyle name="Percent [2] 8" xfId="596" xr:uid="{00000000-0005-0000-0000-000002030000}"/>
    <cellStyle name="Percent 0.0%" xfId="597" xr:uid="{00000000-0005-0000-0000-000006030000}"/>
    <cellStyle name="Percent 0.0% Long Underline" xfId="598" xr:uid="{00000000-0005-0000-0000-000007030000}"/>
    <cellStyle name="Percent 0.00%" xfId="599" xr:uid="{00000000-0005-0000-0000-000008030000}"/>
    <cellStyle name="Percent 0.00% Long Underline" xfId="600" xr:uid="{00000000-0005-0000-0000-000009030000}"/>
    <cellStyle name="Percent 0.000%" xfId="601" xr:uid="{00000000-0005-0000-0000-00000A030000}"/>
    <cellStyle name="Percent 0.000% Long Underline" xfId="602" xr:uid="{00000000-0005-0000-0000-00000B030000}"/>
    <cellStyle name="Percent 2" xfId="603" xr:uid="{00000000-0005-0000-0000-00000C030000}"/>
    <cellStyle name="Percent 2 2" xfId="604" xr:uid="{00000000-0005-0000-0000-00000D030000}"/>
    <cellStyle name="Percent 2 3" xfId="605" xr:uid="{00000000-0005-0000-0000-00000E030000}"/>
    <cellStyle name="Percent 2 4" xfId="606" xr:uid="{00000000-0005-0000-0000-00000F030000}"/>
    <cellStyle name="Percent 2 5" xfId="607" xr:uid="{00000000-0005-0000-0000-000010030000}"/>
    <cellStyle name="Percent 2 6" xfId="608" xr:uid="{00000000-0005-0000-0000-000011030000}"/>
    <cellStyle name="Percent 2 7" xfId="609" xr:uid="{00000000-0005-0000-0000-000012030000}"/>
    <cellStyle name="Percent 2 8" xfId="610" xr:uid="{00000000-0005-0000-0000-000013030000}"/>
    <cellStyle name="Percent 3" xfId="611" xr:uid="{00000000-0005-0000-0000-000014030000}"/>
    <cellStyle name="Percent 4" xfId="612" xr:uid="{00000000-0005-0000-0000-000015030000}"/>
    <cellStyle name="Percent 5" xfId="613" xr:uid="{00000000-0005-0000-0000-000016030000}"/>
    <cellStyle name="Percent 6" xfId="614" xr:uid="{00000000-0005-0000-0000-000017030000}"/>
    <cellStyle name="Percent 7" xfId="615" xr:uid="{00000000-0005-0000-0000-000018030000}"/>
    <cellStyle name="Percent 8" xfId="616" xr:uid="{00000000-0005-0000-0000-000019030000}"/>
    <cellStyle name="PERCENTAGE" xfId="617" xr:uid="{00000000-0005-0000-0000-00001A030000}"/>
    <cellStyle name="pricing" xfId="618" xr:uid="{00000000-0005-0000-0000-00001B030000}"/>
    <cellStyle name="PSChar" xfId="619" xr:uid="{00000000-0005-0000-0000-00001C030000}"/>
    <cellStyle name="PSDec" xfId="620" xr:uid="{00000000-0005-0000-0000-00001D030000}"/>
    <cellStyle name="PSDec 2" xfId="621" xr:uid="{00000000-0005-0000-0000-00001E030000}"/>
    <cellStyle name="PSDec 3" xfId="622" xr:uid="{00000000-0005-0000-0000-00001F030000}"/>
    <cellStyle name="PSDec 4" xfId="623" xr:uid="{00000000-0005-0000-0000-000020030000}"/>
    <cellStyle name="PSDec 5" xfId="624" xr:uid="{00000000-0005-0000-0000-000021030000}"/>
    <cellStyle name="PSDec 6" xfId="625" xr:uid="{00000000-0005-0000-0000-000022030000}"/>
    <cellStyle name="PSDec 7" xfId="626" xr:uid="{00000000-0005-0000-0000-000023030000}"/>
    <cellStyle name="PSDec 8" xfId="627" xr:uid="{00000000-0005-0000-0000-000024030000}"/>
    <cellStyle name="PSHeading" xfId="628" xr:uid="{00000000-0005-0000-0000-000025030000}"/>
    <cellStyle name="Reporting Bold" xfId="629" xr:uid="{00000000-0005-0000-0000-000026030000}"/>
    <cellStyle name="Reporting Bold 12" xfId="630" xr:uid="{00000000-0005-0000-0000-000027030000}"/>
    <cellStyle name="Reporting Bold 14" xfId="631" xr:uid="{00000000-0005-0000-0000-000028030000}"/>
    <cellStyle name="Reporting Normal" xfId="632" xr:uid="{00000000-0005-0000-0000-000029030000}"/>
    <cellStyle name="RevList" xfId="633" xr:uid="{00000000-0005-0000-0000-00002A030000}"/>
    <cellStyle name="Sheet Title" xfId="634" xr:uid="{00000000-0005-0000-0000-00002B030000}"/>
    <cellStyle name="Sledovan? hypertextov? odkaz" xfId="635" xr:uid="{00000000-0005-0000-0000-00002C030000}"/>
    <cellStyle name="Style 1" xfId="636" xr:uid="{00000000-0005-0000-0000-00002D030000}"/>
    <cellStyle name="Subtotal" xfId="637" xr:uid="{00000000-0005-0000-0000-00002E030000}"/>
    <cellStyle name="TBI" xfId="638" xr:uid="{00000000-0005-0000-0000-00002F030000}"/>
    <cellStyle name="Tickmark" xfId="639" xr:uid="{00000000-0005-0000-0000-000030030000}"/>
    <cellStyle name="Title 2" xfId="640" xr:uid="{00000000-0005-0000-0000-000031030000}"/>
    <cellStyle name="Title 3" xfId="641" xr:uid="{00000000-0005-0000-0000-000032030000}"/>
    <cellStyle name="Total 2" xfId="642" xr:uid="{00000000-0005-0000-0000-000033030000}"/>
    <cellStyle name="Total 3" xfId="643" xr:uid="{00000000-0005-0000-0000-000034030000}"/>
    <cellStyle name="Warning Text 2" xfId="644" xr:uid="{00000000-0005-0000-0000-000035030000}"/>
    <cellStyle name="Warning Text 3" xfId="645" xr:uid="{00000000-0005-0000-0000-000036030000}"/>
    <cellStyle name="Акцент1" xfId="646" xr:uid="{00000000-0005-0000-0000-000037030000}"/>
    <cellStyle name="Акцент2" xfId="647" xr:uid="{00000000-0005-0000-0000-000038030000}"/>
    <cellStyle name="Акцент3" xfId="648" xr:uid="{00000000-0005-0000-0000-000039030000}"/>
    <cellStyle name="Акцент4" xfId="649" xr:uid="{00000000-0005-0000-0000-00003A030000}"/>
    <cellStyle name="Акцент5" xfId="650" xr:uid="{00000000-0005-0000-0000-00003B030000}"/>
    <cellStyle name="Акцент6" xfId="651" xr:uid="{00000000-0005-0000-0000-00003C030000}"/>
    <cellStyle name="Ввод " xfId="652" xr:uid="{00000000-0005-0000-0000-00003D030000}"/>
    <cellStyle name="Вывод" xfId="653" xr:uid="{00000000-0005-0000-0000-00003E030000}"/>
    <cellStyle name="Вычисление" xfId="654" xr:uid="{00000000-0005-0000-0000-00003F030000}"/>
    <cellStyle name="Гиперссылка_5677.7 IAS 29 Fixed assets as at 01 01 01" xfId="655" xr:uid="{00000000-0005-0000-0000-000040030000}"/>
    <cellStyle name="Денежный [0]_01.12.2004" xfId="656" xr:uid="{00000000-0005-0000-0000-000041030000}"/>
    <cellStyle name="Денежный_01.12.2004" xfId="657" xr:uid="{00000000-0005-0000-0000-000042030000}"/>
    <cellStyle name="Заголовок 1" xfId="658" xr:uid="{00000000-0005-0000-0000-000043030000}"/>
    <cellStyle name="Заголовок 2" xfId="659" xr:uid="{00000000-0005-0000-0000-000044030000}"/>
    <cellStyle name="Заголовок 3" xfId="660" xr:uid="{00000000-0005-0000-0000-000045030000}"/>
    <cellStyle name="Заголовок 4" xfId="661" xr:uid="{00000000-0005-0000-0000-000046030000}"/>
    <cellStyle name="Звичайний_~0572556" xfId="662" xr:uid="{00000000-0005-0000-0000-000047030000}"/>
    <cellStyle name="Итог" xfId="663" xr:uid="{00000000-0005-0000-0000-000048030000}"/>
    <cellStyle name="Контрольная ячейка" xfId="664" xr:uid="{00000000-0005-0000-0000-000049030000}"/>
    <cellStyle name="Название" xfId="665" xr:uid="{00000000-0005-0000-0000-00004A030000}"/>
    <cellStyle name="Нейтральный" xfId="666" xr:uid="{00000000-0005-0000-0000-00004B030000}"/>
    <cellStyle name="Обычный 2" xfId="667" xr:uid="{00000000-0005-0000-0000-00004C030000}"/>
    <cellStyle name="Обычный_~0034951" xfId="668" xr:uid="{00000000-0005-0000-0000-00004D030000}"/>
    <cellStyle name="Открывавшаяся гиперссылка_5677.7 IAS 29 Fixed assets as at 01 01 01" xfId="669" xr:uid="{00000000-0005-0000-0000-00004E030000}"/>
    <cellStyle name="Плохой" xfId="670" xr:uid="{00000000-0005-0000-0000-00004F030000}"/>
    <cellStyle name="Пояснение" xfId="671" xr:uid="{00000000-0005-0000-0000-000050030000}"/>
    <cellStyle name="Примечание" xfId="672" xr:uid="{00000000-0005-0000-0000-000051030000}"/>
    <cellStyle name="Связанная ячейка" xfId="673" xr:uid="{00000000-0005-0000-0000-000052030000}"/>
    <cellStyle name="Стиль 1" xfId="674" xr:uid="{00000000-0005-0000-0000-000053030000}"/>
    <cellStyle name="Текст предупреждения" xfId="675" xr:uid="{00000000-0005-0000-0000-000054030000}"/>
    <cellStyle name="Тысячи [0]_dialog1" xfId="676" xr:uid="{00000000-0005-0000-0000-000055030000}"/>
    <cellStyle name="Тысячи_dialog1" xfId="677" xr:uid="{00000000-0005-0000-0000-000056030000}"/>
    <cellStyle name="Финансовый [0]_01.12.2004" xfId="678" xr:uid="{00000000-0005-0000-0000-000057030000}"/>
    <cellStyle name="Финансовый_01.12.2004" xfId="679" xr:uid="{00000000-0005-0000-0000-000058030000}"/>
    <cellStyle name="Фінансовий_tabl2005-1 kf" xfId="680" xr:uid="{00000000-0005-0000-0000-000059030000}"/>
    <cellStyle name="Хороший" xfId="681" xr:uid="{00000000-0005-0000-0000-00005A030000}"/>
    <cellStyle name="הדגשה1" xfId="682" xr:uid="{00000000-0005-0000-0000-00005B030000}"/>
    <cellStyle name="הדגשה2" xfId="683" xr:uid="{00000000-0005-0000-0000-00005C030000}"/>
    <cellStyle name="הדגשה3" xfId="684" xr:uid="{00000000-0005-0000-0000-00005D030000}"/>
    <cellStyle name="הדגשה4" xfId="685" xr:uid="{00000000-0005-0000-0000-00005E030000}"/>
    <cellStyle name="הדגשה5" xfId="686" xr:uid="{00000000-0005-0000-0000-00005F030000}"/>
    <cellStyle name="הדגשה6" xfId="687" xr:uid="{00000000-0005-0000-0000-000060030000}"/>
    <cellStyle name="הערה" xfId="688" xr:uid="{00000000-0005-0000-0000-000061030000}"/>
    <cellStyle name="חישוב" xfId="689" xr:uid="{00000000-0005-0000-0000-000062030000}"/>
    <cellStyle name="טוב" xfId="690" xr:uid="{00000000-0005-0000-0000-000063030000}"/>
    <cellStyle name="טקסט אזהרה" xfId="691" xr:uid="{00000000-0005-0000-0000-000064030000}"/>
    <cellStyle name="טקסט הסברי" xfId="692" xr:uid="{00000000-0005-0000-0000-000065030000}"/>
    <cellStyle name="כותרת" xfId="693" xr:uid="{00000000-0005-0000-0000-000066030000}"/>
    <cellStyle name="כותרת 1" xfId="694" xr:uid="{00000000-0005-0000-0000-000067030000}"/>
    <cellStyle name="כותרת 2" xfId="695" xr:uid="{00000000-0005-0000-0000-000068030000}"/>
    <cellStyle name="כותרת 3" xfId="696" xr:uid="{00000000-0005-0000-0000-000069030000}"/>
    <cellStyle name="כותרת 4" xfId="697" xr:uid="{00000000-0005-0000-0000-00006A030000}"/>
    <cellStyle name="ניטראלי" xfId="698" xr:uid="{00000000-0005-0000-0000-00006B030000}"/>
    <cellStyle name="סה&quot;כ" xfId="699" xr:uid="{00000000-0005-0000-0000-00006C030000}"/>
    <cellStyle name="פלט" xfId="700" xr:uid="{00000000-0005-0000-0000-00006D030000}"/>
    <cellStyle name="קלט" xfId="701" xr:uid="{00000000-0005-0000-0000-00006E030000}"/>
    <cellStyle name="רע" xfId="702" xr:uid="{00000000-0005-0000-0000-00006F030000}"/>
    <cellStyle name="תא מסומן" xfId="703" xr:uid="{00000000-0005-0000-0000-000070030000}"/>
    <cellStyle name="תא מקושר" xfId="704" xr:uid="{00000000-0005-0000-0000-000071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1393031</xdr:colOff>
      <xdr:row>3</xdr:row>
      <xdr:rowOff>111125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3719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5:H62"/>
  <sheetViews>
    <sheetView showGridLines="0" tabSelected="1" zoomScale="80" zoomScaleNormal="80" zoomScalePageLayoutView="80" workbookViewId="0">
      <pane ySplit="10" topLeftCell="A11" activePane="bottomLeft" state="frozen"/>
      <selection pane="bottomLeft" activeCell="D4" sqref="D4"/>
    </sheetView>
  </sheetViews>
  <sheetFormatPr defaultColWidth="8.85546875"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6" width="2.7109375" style="4" customWidth="1"/>
    <col min="7" max="8" width="14.7109375" style="304" customWidth="1"/>
    <col min="9" max="16384" width="8.85546875" style="4"/>
  </cols>
  <sheetData>
    <row r="5" spans="2:8" s="8" customFormat="1" ht="15" customHeight="1">
      <c r="B5" s="315" t="s">
        <v>82</v>
      </c>
      <c r="C5" s="315"/>
      <c r="D5" s="65" t="s">
        <v>244</v>
      </c>
      <c r="E5" s="191" t="s">
        <v>235</v>
      </c>
      <c r="G5" s="304"/>
      <c r="H5" s="304"/>
    </row>
    <row r="6" spans="2:8" s="8" customFormat="1" ht="15" customHeight="1">
      <c r="B6" s="316" t="s">
        <v>245</v>
      </c>
      <c r="C6" s="316"/>
      <c r="D6" s="316"/>
      <c r="E6" s="316"/>
      <c r="F6" s="66"/>
      <c r="G6" s="304"/>
      <c r="H6" s="304"/>
    </row>
    <row r="7" spans="2:8" ht="5.0999999999999996" customHeight="1">
      <c r="B7" s="8"/>
      <c r="C7" s="8"/>
    </row>
    <row r="8" spans="2:8" ht="15" customHeight="1">
      <c r="B8" s="49"/>
      <c r="C8" s="317" t="s">
        <v>83</v>
      </c>
      <c r="D8" s="318"/>
      <c r="E8" s="318"/>
    </row>
    <row r="9" spans="2:8" ht="15" customHeight="1" thickBot="1">
      <c r="E9" s="69" t="s">
        <v>84</v>
      </c>
    </row>
    <row r="10" spans="2:8" ht="30" customHeight="1" thickBot="1">
      <c r="B10" s="59" t="s">
        <v>85</v>
      </c>
      <c r="C10" s="1" t="s">
        <v>86</v>
      </c>
      <c r="D10" s="2"/>
      <c r="E10" s="3" t="s">
        <v>87</v>
      </c>
    </row>
    <row r="11" spans="2:8" ht="5.0999999999999996" customHeight="1">
      <c r="C11" s="14"/>
      <c r="E11" s="67"/>
    </row>
    <row r="12" spans="2:8" ht="15.75" thickBot="1">
      <c r="C12" s="313" t="s">
        <v>88</v>
      </c>
      <c r="D12" s="313"/>
      <c r="E12" s="313"/>
    </row>
    <row r="13" spans="2:8" s="8" customFormat="1" ht="15" customHeight="1">
      <c r="B13" s="5" t="s">
        <v>89</v>
      </c>
      <c r="C13" s="6">
        <v>1</v>
      </c>
      <c r="D13" s="26" t="s">
        <v>238</v>
      </c>
      <c r="E13" s="51">
        <v>6015812.9699999997</v>
      </c>
      <c r="G13" s="304"/>
      <c r="H13" s="304"/>
    </row>
    <row r="14" spans="2:8" s="8" customFormat="1" ht="15" customHeight="1">
      <c r="B14" s="9" t="s">
        <v>90</v>
      </c>
      <c r="C14" s="10">
        <v>2</v>
      </c>
      <c r="D14" s="30" t="s">
        <v>91</v>
      </c>
      <c r="E14" s="52">
        <v>27106985.899999999</v>
      </c>
      <c r="G14" s="304"/>
      <c r="H14" s="304"/>
    </row>
    <row r="15" spans="2:8" s="8" customFormat="1" ht="15" customHeight="1">
      <c r="B15" s="9" t="s">
        <v>92</v>
      </c>
      <c r="C15" s="10">
        <v>3</v>
      </c>
      <c r="D15" s="30" t="s">
        <v>93</v>
      </c>
      <c r="E15" s="52">
        <v>0</v>
      </c>
      <c r="G15" s="304"/>
      <c r="H15" s="304"/>
    </row>
    <row r="16" spans="2:8" s="8" customFormat="1" ht="15" customHeight="1">
      <c r="B16" s="9" t="s">
        <v>94</v>
      </c>
      <c r="C16" s="10">
        <v>4</v>
      </c>
      <c r="D16" s="31" t="s">
        <v>95</v>
      </c>
      <c r="E16" s="52">
        <v>806795.24000000011</v>
      </c>
      <c r="G16" s="304"/>
      <c r="H16" s="304"/>
    </row>
    <row r="17" spans="2:8" s="8" customFormat="1" ht="30">
      <c r="B17" s="9" t="s">
        <v>96</v>
      </c>
      <c r="C17" s="10">
        <v>5</v>
      </c>
      <c r="D17" s="55" t="s">
        <v>97</v>
      </c>
      <c r="E17" s="52">
        <v>0</v>
      </c>
      <c r="G17" s="304"/>
      <c r="H17" s="304"/>
    </row>
    <row r="18" spans="2:8" s="8" customFormat="1" ht="15" customHeight="1">
      <c r="B18" s="9" t="s">
        <v>98</v>
      </c>
      <c r="C18" s="10">
        <v>6</v>
      </c>
      <c r="D18" s="31" t="s">
        <v>99</v>
      </c>
      <c r="E18" s="52">
        <v>20071560.280000001</v>
      </c>
      <c r="G18" s="304"/>
      <c r="H18" s="304"/>
    </row>
    <row r="19" spans="2:8" s="8" customFormat="1" ht="15" customHeight="1">
      <c r="B19" s="9" t="s">
        <v>100</v>
      </c>
      <c r="C19" s="10">
        <v>7</v>
      </c>
      <c r="D19" s="30" t="s">
        <v>101</v>
      </c>
      <c r="E19" s="52">
        <v>5393407.9900000002</v>
      </c>
      <c r="G19" s="304"/>
      <c r="H19" s="304"/>
    </row>
    <row r="20" spans="2:8" s="8" customFormat="1" ht="15" customHeight="1">
      <c r="B20" s="9" t="s">
        <v>102</v>
      </c>
      <c r="C20" s="10">
        <v>8</v>
      </c>
      <c r="D20" s="31" t="s">
        <v>103</v>
      </c>
      <c r="E20" s="52">
        <v>0</v>
      </c>
      <c r="G20" s="304"/>
      <c r="H20" s="304"/>
    </row>
    <row r="21" spans="2:8" s="8" customFormat="1" ht="15" customHeight="1">
      <c r="B21" s="9" t="s">
        <v>104</v>
      </c>
      <c r="C21" s="10">
        <v>9</v>
      </c>
      <c r="D21" s="30" t="s">
        <v>105</v>
      </c>
      <c r="E21" s="52">
        <v>0</v>
      </c>
      <c r="G21" s="304"/>
      <c r="H21" s="304"/>
    </row>
    <row r="22" spans="2:8" s="8" customFormat="1" ht="15" customHeight="1">
      <c r="B22" s="9" t="s">
        <v>106</v>
      </c>
      <c r="C22" s="10">
        <v>10</v>
      </c>
      <c r="D22" s="30" t="s">
        <v>107</v>
      </c>
      <c r="E22" s="52">
        <v>0</v>
      </c>
      <c r="G22" s="304"/>
      <c r="H22" s="304"/>
    </row>
    <row r="23" spans="2:8" s="8" customFormat="1" ht="15" customHeight="1">
      <c r="B23" s="9" t="s">
        <v>108</v>
      </c>
      <c r="C23" s="10">
        <v>11</v>
      </c>
      <c r="D23" s="30" t="s">
        <v>109</v>
      </c>
      <c r="E23" s="52">
        <v>227193.56</v>
      </c>
      <c r="G23" s="304"/>
      <c r="H23" s="304"/>
    </row>
    <row r="24" spans="2:8" s="8" customFormat="1" ht="15" customHeight="1">
      <c r="B24" s="9" t="s">
        <v>110</v>
      </c>
      <c r="C24" s="10">
        <v>12</v>
      </c>
      <c r="D24" s="30" t="s">
        <v>111</v>
      </c>
      <c r="E24" s="52">
        <v>12277350.439999999</v>
      </c>
      <c r="G24" s="304"/>
      <c r="H24" s="304"/>
    </row>
    <row r="25" spans="2:8" s="8" customFormat="1" ht="15" customHeight="1">
      <c r="B25" s="9" t="s">
        <v>112</v>
      </c>
      <c r="C25" s="10">
        <v>13</v>
      </c>
      <c r="D25" s="30" t="s">
        <v>113</v>
      </c>
      <c r="E25" s="52">
        <v>1157102.8499999999</v>
      </c>
      <c r="G25" s="304"/>
      <c r="H25" s="304"/>
    </row>
    <row r="26" spans="2:8" s="8" customFormat="1" ht="15" customHeight="1">
      <c r="B26" s="9" t="s">
        <v>114</v>
      </c>
      <c r="C26" s="10">
        <v>14</v>
      </c>
      <c r="D26" s="30" t="s">
        <v>115</v>
      </c>
      <c r="E26" s="52">
        <v>1572216.75</v>
      </c>
      <c r="G26" s="304"/>
      <c r="H26" s="304"/>
    </row>
    <row r="27" spans="2:8" s="8" customFormat="1" ht="15" customHeight="1">
      <c r="B27" s="9" t="s">
        <v>116</v>
      </c>
      <c r="C27" s="10">
        <v>15</v>
      </c>
      <c r="D27" s="30" t="s">
        <v>117</v>
      </c>
      <c r="E27" s="52">
        <v>0</v>
      </c>
      <c r="G27" s="304"/>
      <c r="H27" s="304"/>
    </row>
    <row r="28" spans="2:8" s="8" customFormat="1" ht="15" customHeight="1">
      <c r="B28" s="9" t="s">
        <v>118</v>
      </c>
      <c r="C28" s="10">
        <v>16</v>
      </c>
      <c r="D28" s="30" t="s">
        <v>119</v>
      </c>
      <c r="E28" s="52">
        <v>3577144.7499999995</v>
      </c>
      <c r="G28" s="304"/>
      <c r="H28" s="304"/>
    </row>
    <row r="29" spans="2:8" s="8" customFormat="1" ht="15" customHeight="1">
      <c r="B29" s="9" t="s">
        <v>120</v>
      </c>
      <c r="C29" s="10">
        <v>17</v>
      </c>
      <c r="D29" s="30" t="s">
        <v>121</v>
      </c>
      <c r="E29" s="52">
        <v>0</v>
      </c>
      <c r="G29" s="304"/>
      <c r="H29" s="304"/>
    </row>
    <row r="30" spans="2:8" s="8" customFormat="1" ht="15" customHeight="1">
      <c r="B30" s="9" t="s">
        <v>122</v>
      </c>
      <c r="C30" s="10">
        <v>18</v>
      </c>
      <c r="D30" s="56" t="s">
        <v>123</v>
      </c>
      <c r="E30" s="52">
        <v>1051972.75</v>
      </c>
      <c r="G30" s="304"/>
      <c r="H30" s="304"/>
    </row>
    <row r="31" spans="2:8" s="8" customFormat="1" ht="15" customHeight="1" thickBot="1">
      <c r="B31" s="12" t="s">
        <v>124</v>
      </c>
      <c r="C31" s="43">
        <v>19</v>
      </c>
      <c r="D31" s="68" t="s">
        <v>125</v>
      </c>
      <c r="E31" s="53">
        <f>SUM(E13:E30)</f>
        <v>79257543.480000004</v>
      </c>
      <c r="G31" s="304"/>
      <c r="H31" s="304"/>
    </row>
    <row r="32" spans="2:8" ht="5.0999999999999996" customHeight="1">
      <c r="B32" s="13"/>
      <c r="C32" s="14"/>
      <c r="D32" s="15"/>
      <c r="E32" s="16"/>
      <c r="F32" s="8"/>
    </row>
    <row r="33" spans="2:8" ht="15.75" thickBot="1">
      <c r="B33" s="13"/>
      <c r="C33" s="313" t="s">
        <v>126</v>
      </c>
      <c r="D33" s="313"/>
      <c r="E33" s="313"/>
    </row>
    <row r="34" spans="2:8" s="8" customFormat="1" ht="15" customHeight="1">
      <c r="B34" s="5" t="s">
        <v>127</v>
      </c>
      <c r="C34" s="6">
        <v>20</v>
      </c>
      <c r="D34" s="57" t="s">
        <v>128</v>
      </c>
      <c r="E34" s="51">
        <v>32744732.290000007</v>
      </c>
      <c r="G34" s="304"/>
      <c r="H34" s="304"/>
    </row>
    <row r="35" spans="2:8" s="8" customFormat="1" ht="15" customHeight="1">
      <c r="B35" s="9" t="s">
        <v>129</v>
      </c>
      <c r="C35" s="10">
        <v>21</v>
      </c>
      <c r="D35" s="58" t="s">
        <v>130</v>
      </c>
      <c r="E35" s="52">
        <v>15636466.370000001</v>
      </c>
      <c r="G35" s="304"/>
      <c r="H35" s="304"/>
    </row>
    <row r="36" spans="2:8" s="8" customFormat="1" ht="15" customHeight="1">
      <c r="B36" s="9" t="s">
        <v>131</v>
      </c>
      <c r="C36" s="10">
        <v>22</v>
      </c>
      <c r="D36" s="31" t="s">
        <v>132</v>
      </c>
      <c r="E36" s="52">
        <v>2153533.5099999998</v>
      </c>
      <c r="G36" s="304"/>
      <c r="H36" s="304"/>
    </row>
    <row r="37" spans="2:8" s="8" customFormat="1" ht="15" customHeight="1">
      <c r="B37" s="9" t="s">
        <v>133</v>
      </c>
      <c r="C37" s="10">
        <v>23</v>
      </c>
      <c r="D37" s="58" t="s">
        <v>134</v>
      </c>
      <c r="E37" s="52">
        <v>0</v>
      </c>
      <c r="G37" s="304"/>
      <c r="H37" s="304"/>
    </row>
    <row r="38" spans="2:8" s="8" customFormat="1" ht="15" customHeight="1">
      <c r="B38" s="9" t="s">
        <v>135</v>
      </c>
      <c r="C38" s="10">
        <v>24</v>
      </c>
      <c r="D38" s="58" t="s">
        <v>136</v>
      </c>
      <c r="E38" s="52">
        <v>0</v>
      </c>
      <c r="G38" s="304"/>
      <c r="H38" s="304"/>
    </row>
    <row r="39" spans="2:8" s="8" customFormat="1" ht="15" customHeight="1">
      <c r="B39" s="9" t="s">
        <v>137</v>
      </c>
      <c r="C39" s="10">
        <v>25</v>
      </c>
      <c r="D39" s="58" t="s">
        <v>138</v>
      </c>
      <c r="E39" s="52">
        <v>0</v>
      </c>
      <c r="G39" s="304"/>
      <c r="H39" s="304"/>
    </row>
    <row r="40" spans="2:8" s="8" customFormat="1" ht="15" customHeight="1">
      <c r="B40" s="9" t="s">
        <v>139</v>
      </c>
      <c r="C40" s="10">
        <v>26</v>
      </c>
      <c r="D40" s="58" t="s">
        <v>140</v>
      </c>
      <c r="E40" s="52">
        <v>0</v>
      </c>
      <c r="G40" s="304"/>
      <c r="H40" s="304"/>
    </row>
    <row r="41" spans="2:8" s="8" customFormat="1" ht="15" customHeight="1">
      <c r="B41" s="9" t="s">
        <v>141</v>
      </c>
      <c r="C41" s="10">
        <v>27</v>
      </c>
      <c r="D41" s="58" t="s">
        <v>142</v>
      </c>
      <c r="E41" s="52">
        <v>2474578.6799999997</v>
      </c>
      <c r="G41" s="304"/>
      <c r="H41" s="304"/>
    </row>
    <row r="42" spans="2:8" s="8" customFormat="1" ht="15" customHeight="1">
      <c r="B42" s="9" t="s">
        <v>143</v>
      </c>
      <c r="C42" s="10">
        <v>28</v>
      </c>
      <c r="D42" s="58" t="s">
        <v>144</v>
      </c>
      <c r="E42" s="52">
        <v>81000</v>
      </c>
      <c r="G42" s="304"/>
      <c r="H42" s="304"/>
    </row>
    <row r="43" spans="2:8" s="8" customFormat="1" ht="15" customHeight="1">
      <c r="B43" s="9" t="s">
        <v>145</v>
      </c>
      <c r="C43" s="10">
        <v>29</v>
      </c>
      <c r="D43" s="58" t="s">
        <v>146</v>
      </c>
      <c r="E43" s="52">
        <v>4632762.0465465151</v>
      </c>
      <c r="G43" s="304"/>
      <c r="H43" s="304"/>
    </row>
    <row r="44" spans="2:8" s="8" customFormat="1" ht="15" customHeight="1" thickBot="1">
      <c r="B44" s="12" t="s">
        <v>147</v>
      </c>
      <c r="C44" s="43">
        <v>30</v>
      </c>
      <c r="D44" s="60" t="s">
        <v>148</v>
      </c>
      <c r="E44" s="53">
        <f>SUM(E34:E43)</f>
        <v>57723072.896546528</v>
      </c>
      <c r="G44" s="304"/>
      <c r="H44" s="304"/>
    </row>
    <row r="45" spans="2:8" ht="5.0999999999999996" customHeight="1">
      <c r="B45" s="17"/>
      <c r="C45" s="18"/>
      <c r="D45" s="15"/>
      <c r="E45" s="16"/>
    </row>
    <row r="46" spans="2:8" ht="15.75" thickBot="1">
      <c r="B46" s="17"/>
      <c r="C46" s="313" t="s">
        <v>149</v>
      </c>
      <c r="D46" s="313"/>
      <c r="E46" s="313"/>
    </row>
    <row r="47" spans="2:8" s="8" customFormat="1" ht="15" customHeight="1">
      <c r="B47" s="5" t="s">
        <v>150</v>
      </c>
      <c r="C47" s="6">
        <v>31</v>
      </c>
      <c r="D47" s="57" t="s">
        <v>151</v>
      </c>
      <c r="E47" s="51">
        <v>7481870</v>
      </c>
      <c r="G47" s="304"/>
      <c r="H47" s="304"/>
    </row>
    <row r="48" spans="2:8" s="8" customFormat="1" ht="15" customHeight="1">
      <c r="B48" s="9" t="s">
        <v>152</v>
      </c>
      <c r="C48" s="10">
        <v>32</v>
      </c>
      <c r="D48" s="58" t="s">
        <v>153</v>
      </c>
      <c r="E48" s="52">
        <v>0</v>
      </c>
      <c r="G48" s="304"/>
      <c r="H48" s="304"/>
    </row>
    <row r="49" spans="2:8" s="8" customFormat="1" ht="15" customHeight="1">
      <c r="B49" s="9" t="s">
        <v>154</v>
      </c>
      <c r="C49" s="10">
        <v>33</v>
      </c>
      <c r="D49" s="58" t="s">
        <v>155</v>
      </c>
      <c r="E49" s="52">
        <v>0</v>
      </c>
      <c r="G49" s="304"/>
      <c r="H49" s="304"/>
    </row>
    <row r="50" spans="2:8" s="8" customFormat="1" ht="15" customHeight="1">
      <c r="B50" s="9" t="s">
        <v>156</v>
      </c>
      <c r="C50" s="10">
        <v>34</v>
      </c>
      <c r="D50" s="58" t="s">
        <v>157</v>
      </c>
      <c r="E50" s="52">
        <v>5456714.622814863</v>
      </c>
      <c r="G50" s="304"/>
      <c r="H50" s="304"/>
    </row>
    <row r="51" spans="2:8" s="8" customFormat="1" ht="15" customHeight="1">
      <c r="B51" s="9" t="s">
        <v>158</v>
      </c>
      <c r="C51" s="10">
        <v>35</v>
      </c>
      <c r="D51" s="58" t="s">
        <v>159</v>
      </c>
      <c r="E51" s="52">
        <v>8595885.9362233002</v>
      </c>
      <c r="G51" s="304"/>
      <c r="H51" s="304"/>
    </row>
    <row r="52" spans="2:8" s="8" customFormat="1" ht="15" customHeight="1">
      <c r="B52" s="9" t="s">
        <v>160</v>
      </c>
      <c r="C52" s="10">
        <v>36</v>
      </c>
      <c r="D52" s="58" t="s">
        <v>161</v>
      </c>
      <c r="E52" s="52">
        <v>0</v>
      </c>
      <c r="G52" s="304"/>
      <c r="H52" s="304"/>
    </row>
    <row r="53" spans="2:8" s="8" customFormat="1" ht="15" customHeight="1">
      <c r="B53" s="9" t="s">
        <v>162</v>
      </c>
      <c r="C53" s="61">
        <v>37</v>
      </c>
      <c r="D53" s="62" t="s">
        <v>163</v>
      </c>
      <c r="E53" s="52">
        <f>SUM(E47+E48-E49+E50+E51+E52)</f>
        <v>21534470.559038162</v>
      </c>
      <c r="G53" s="304"/>
      <c r="H53" s="304"/>
    </row>
    <row r="54" spans="2:8" s="8" customFormat="1" ht="15" customHeight="1" thickBot="1">
      <c r="B54" s="12" t="s">
        <v>164</v>
      </c>
      <c r="C54" s="63">
        <v>38</v>
      </c>
      <c r="D54" s="64" t="s">
        <v>165</v>
      </c>
      <c r="E54" s="54">
        <f>E44+E53</f>
        <v>79257543.45558469</v>
      </c>
      <c r="G54" s="304"/>
      <c r="H54" s="304"/>
    </row>
    <row r="56" spans="2:8">
      <c r="E56" s="244"/>
    </row>
    <row r="57" spans="2:8">
      <c r="C57" s="314"/>
      <c r="D57" s="314"/>
      <c r="E57" s="314"/>
    </row>
    <row r="58" spans="2:8">
      <c r="C58" s="312"/>
      <c r="D58" s="312"/>
      <c r="E58" s="312"/>
    </row>
    <row r="59" spans="2:8">
      <c r="C59" s="314"/>
      <c r="D59" s="314"/>
      <c r="E59" s="314"/>
    </row>
    <row r="60" spans="2:8">
      <c r="C60" s="312"/>
      <c r="D60" s="312"/>
      <c r="E60" s="312"/>
    </row>
    <row r="61" spans="2:8" ht="15" customHeight="1">
      <c r="C61" s="314"/>
      <c r="D61" s="314"/>
      <c r="E61" s="314"/>
    </row>
    <row r="62" spans="2:8">
      <c r="C62" s="312"/>
      <c r="D62" s="312"/>
      <c r="E62" s="312"/>
    </row>
  </sheetData>
  <mergeCells count="12">
    <mergeCell ref="B5:C5"/>
    <mergeCell ref="B6:E6"/>
    <mergeCell ref="C8:E8"/>
    <mergeCell ref="C12:E12"/>
    <mergeCell ref="C61:E61"/>
    <mergeCell ref="C62:E62"/>
    <mergeCell ref="C33:E33"/>
    <mergeCell ref="C46:E46"/>
    <mergeCell ref="C57:E57"/>
    <mergeCell ref="C58:E58"/>
    <mergeCell ref="C59:E59"/>
    <mergeCell ref="C60:E60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81"/>
  <sheetViews>
    <sheetView showGridLines="0" zoomScale="80" zoomScaleNormal="80" zoomScalePageLayoutView="80" workbookViewId="0">
      <pane ySplit="6" topLeftCell="A7" activePane="bottomLeft" state="frozen"/>
      <selection activeCell="C120" sqref="C120"/>
      <selection pane="bottomLeft" activeCell="D4" sqref="D4:E4"/>
    </sheetView>
  </sheetViews>
  <sheetFormatPr defaultColWidth="8.85546875"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6" width="2.7109375" style="4" customWidth="1"/>
    <col min="7" max="8" width="14.7109375" style="304" customWidth="1"/>
    <col min="9" max="16384" width="8.85546875" style="4"/>
  </cols>
  <sheetData>
    <row r="1" spans="2:8" ht="15" customHeight="1">
      <c r="B1" s="322" t="s">
        <v>82</v>
      </c>
      <c r="C1" s="322"/>
      <c r="D1" s="49" t="str">
        <f>BS!D5</f>
        <v>სს "თიბისი დაზღვევა"</v>
      </c>
      <c r="E1" s="191" t="s">
        <v>236</v>
      </c>
      <c r="F1" s="300"/>
    </row>
    <row r="2" spans="2:8" ht="15" customHeight="1">
      <c r="B2" s="323" t="s">
        <v>246</v>
      </c>
      <c r="C2" s="316"/>
      <c r="D2" s="316"/>
      <c r="E2" s="316"/>
      <c r="F2" s="301"/>
    </row>
    <row r="3" spans="2:8" ht="5.0999999999999996" customHeight="1"/>
    <row r="4" spans="2:8" s="19" customFormat="1" ht="15" customHeight="1">
      <c r="D4" s="317" t="s">
        <v>166</v>
      </c>
      <c r="E4" s="318"/>
      <c r="F4" s="4"/>
      <c r="G4" s="304"/>
      <c r="H4" s="304"/>
    </row>
    <row r="5" spans="2:8" ht="15" customHeight="1" thickBot="1">
      <c r="E5" s="75" t="s">
        <v>84</v>
      </c>
    </row>
    <row r="6" spans="2:8" s="22" customFormat="1" ht="30" customHeight="1" thickBot="1">
      <c r="B6" s="59" t="s">
        <v>85</v>
      </c>
      <c r="C6" s="20" t="s">
        <v>86</v>
      </c>
      <c r="D6" s="21"/>
      <c r="E6" s="3" t="s">
        <v>87</v>
      </c>
      <c r="F6" s="4"/>
      <c r="G6" s="304"/>
      <c r="H6" s="304"/>
    </row>
    <row r="7" spans="2:8" ht="5.0999999999999996" customHeight="1">
      <c r="C7" s="8"/>
      <c r="D7" s="8"/>
      <c r="E7" s="23"/>
    </row>
    <row r="8" spans="2:8" ht="15" customHeight="1" thickBot="1">
      <c r="C8" s="320" t="s">
        <v>167</v>
      </c>
      <c r="D8" s="320"/>
      <c r="E8" s="320"/>
    </row>
    <row r="9" spans="2:8" ht="15" customHeight="1">
      <c r="B9" s="24" t="s">
        <v>89</v>
      </c>
      <c r="C9" s="25">
        <v>1</v>
      </c>
      <c r="D9" s="26" t="s">
        <v>168</v>
      </c>
      <c r="E9" s="70">
        <v>40830148.192265294</v>
      </c>
      <c r="F9" s="300"/>
    </row>
    <row r="10" spans="2:8" ht="15" customHeight="1">
      <c r="B10" s="27" t="s">
        <v>90</v>
      </c>
      <c r="C10" s="28">
        <v>2</v>
      </c>
      <c r="D10" s="29" t="s">
        <v>169</v>
      </c>
      <c r="E10" s="71">
        <v>14327621.703839829</v>
      </c>
      <c r="F10" s="300"/>
    </row>
    <row r="11" spans="2:8" ht="15" customHeight="1">
      <c r="B11" s="27" t="s">
        <v>92</v>
      </c>
      <c r="C11" s="28">
        <v>3</v>
      </c>
      <c r="D11" s="30" t="s">
        <v>170</v>
      </c>
      <c r="E11" s="71">
        <v>4602870.6499999985</v>
      </c>
      <c r="F11" s="300"/>
    </row>
    <row r="12" spans="2:8" ht="15" customHeight="1">
      <c r="B12" s="27" t="s">
        <v>94</v>
      </c>
      <c r="C12" s="28">
        <v>4</v>
      </c>
      <c r="D12" s="31" t="s">
        <v>171</v>
      </c>
      <c r="E12" s="71">
        <v>-3926368.3300000019</v>
      </c>
      <c r="F12" s="300"/>
    </row>
    <row r="13" spans="2:8" s="8" customFormat="1" ht="15" customHeight="1">
      <c r="B13" s="27" t="s">
        <v>96</v>
      </c>
      <c r="C13" s="10">
        <v>5</v>
      </c>
      <c r="D13" s="11" t="s">
        <v>172</v>
      </c>
      <c r="E13" s="52">
        <f>E9-E10-E11+E12</f>
        <v>17973287.508425463</v>
      </c>
      <c r="F13" s="300"/>
      <c r="G13" s="304"/>
      <c r="H13" s="304"/>
    </row>
    <row r="14" spans="2:8" ht="15" customHeight="1">
      <c r="B14" s="27" t="s">
        <v>98</v>
      </c>
      <c r="C14" s="28">
        <v>6</v>
      </c>
      <c r="D14" s="29" t="s">
        <v>173</v>
      </c>
      <c r="E14" s="71">
        <v>16851956.074852943</v>
      </c>
      <c r="F14" s="300"/>
    </row>
    <row r="15" spans="2:8" ht="15" customHeight="1">
      <c r="B15" s="27" t="s">
        <v>100</v>
      </c>
      <c r="C15" s="28">
        <v>7</v>
      </c>
      <c r="D15" s="29" t="s">
        <v>174</v>
      </c>
      <c r="E15" s="71">
        <v>10409516.714095002</v>
      </c>
      <c r="F15" s="300"/>
    </row>
    <row r="16" spans="2:8" ht="15" customHeight="1">
      <c r="B16" s="27" t="s">
        <v>102</v>
      </c>
      <c r="C16" s="28">
        <v>8</v>
      </c>
      <c r="D16" s="30" t="s">
        <v>175</v>
      </c>
      <c r="E16" s="71">
        <v>-24780153.809999999</v>
      </c>
      <c r="F16" s="300"/>
    </row>
    <row r="17" spans="2:8" ht="15" customHeight="1">
      <c r="B17" s="27" t="s">
        <v>104</v>
      </c>
      <c r="C17" s="28">
        <v>9</v>
      </c>
      <c r="D17" s="30" t="s">
        <v>176</v>
      </c>
      <c r="E17" s="71">
        <v>-26389964.330000002</v>
      </c>
      <c r="F17" s="300"/>
    </row>
    <row r="18" spans="2:8" ht="15" customHeight="1">
      <c r="B18" s="27" t="s">
        <v>106</v>
      </c>
      <c r="C18" s="28">
        <v>10</v>
      </c>
      <c r="D18" s="30" t="s">
        <v>177</v>
      </c>
      <c r="E18" s="71">
        <v>373830.40000000008</v>
      </c>
      <c r="F18" s="300"/>
    </row>
    <row r="19" spans="2:8" s="8" customFormat="1" ht="15" customHeight="1">
      <c r="B19" s="27" t="s">
        <v>108</v>
      </c>
      <c r="C19" s="10">
        <v>11</v>
      </c>
      <c r="D19" s="11" t="s">
        <v>178</v>
      </c>
      <c r="E19" s="52">
        <f>E14-E15+E16-E17-E18</f>
        <v>7678419.4807579461</v>
      </c>
      <c r="F19" s="300"/>
      <c r="G19" s="304"/>
      <c r="H19" s="304"/>
    </row>
    <row r="20" spans="2:8" s="8" customFormat="1" ht="15" customHeight="1">
      <c r="B20" s="27" t="s">
        <v>110</v>
      </c>
      <c r="C20" s="10">
        <v>12</v>
      </c>
      <c r="D20" s="11" t="s">
        <v>179</v>
      </c>
      <c r="E20" s="52">
        <v>0</v>
      </c>
      <c r="F20" s="300"/>
      <c r="G20" s="304"/>
      <c r="H20" s="304"/>
    </row>
    <row r="21" spans="2:8" s="8" customFormat="1" ht="15" customHeight="1">
      <c r="B21" s="27" t="s">
        <v>112</v>
      </c>
      <c r="C21" s="10">
        <v>13</v>
      </c>
      <c r="D21" s="11" t="s">
        <v>180</v>
      </c>
      <c r="E21" s="52">
        <v>2292985.7400000002</v>
      </c>
      <c r="F21" s="300"/>
      <c r="G21" s="304"/>
      <c r="H21" s="304"/>
    </row>
    <row r="22" spans="2:8" s="8" customFormat="1" ht="15" customHeight="1" thickBot="1">
      <c r="B22" s="32" t="s">
        <v>114</v>
      </c>
      <c r="C22" s="33">
        <v>14</v>
      </c>
      <c r="D22" s="34" t="s">
        <v>181</v>
      </c>
      <c r="E22" s="53">
        <f>E13-E19-E20+E21</f>
        <v>12587853.767667517</v>
      </c>
      <c r="F22" s="300"/>
      <c r="G22" s="304"/>
      <c r="H22" s="304"/>
    </row>
    <row r="23" spans="2:8" ht="5.0999999999999996" customHeight="1">
      <c r="C23" s="14"/>
      <c r="D23" s="35"/>
      <c r="E23" s="16"/>
      <c r="F23" s="300"/>
    </row>
    <row r="24" spans="2:8" ht="15" customHeight="1" thickBot="1">
      <c r="C24" s="320" t="s">
        <v>182</v>
      </c>
      <c r="D24" s="320"/>
      <c r="E24" s="320"/>
      <c r="F24" s="300"/>
    </row>
    <row r="25" spans="2:8" ht="15" customHeight="1">
      <c r="B25" s="24" t="s">
        <v>116</v>
      </c>
      <c r="C25" s="25">
        <v>15</v>
      </c>
      <c r="D25" s="26" t="s">
        <v>168</v>
      </c>
      <c r="E25" s="70">
        <v>16363331.682546958</v>
      </c>
      <c r="F25" s="300"/>
    </row>
    <row r="26" spans="2:8" ht="15" customHeight="1">
      <c r="B26" s="27" t="s">
        <v>118</v>
      </c>
      <c r="C26" s="28">
        <v>16</v>
      </c>
      <c r="D26" s="29" t="s">
        <v>169</v>
      </c>
      <c r="E26" s="71">
        <v>3560699.0639911816</v>
      </c>
      <c r="F26" s="300"/>
    </row>
    <row r="27" spans="2:8" ht="15" customHeight="1">
      <c r="B27" s="27" t="s">
        <v>120</v>
      </c>
      <c r="C27" s="28">
        <v>17</v>
      </c>
      <c r="D27" s="30" t="s">
        <v>170</v>
      </c>
      <c r="E27" s="71">
        <v>214637.03</v>
      </c>
      <c r="F27" s="300"/>
    </row>
    <row r="28" spans="2:8" ht="15" customHeight="1">
      <c r="B28" s="27" t="s">
        <v>122</v>
      </c>
      <c r="C28" s="28">
        <v>18</v>
      </c>
      <c r="D28" s="30" t="s">
        <v>171</v>
      </c>
      <c r="E28" s="71">
        <v>91029.299999999988</v>
      </c>
      <c r="F28" s="300"/>
    </row>
    <row r="29" spans="2:8" s="8" customFormat="1" ht="15" customHeight="1">
      <c r="B29" s="27" t="s">
        <v>124</v>
      </c>
      <c r="C29" s="10">
        <v>19</v>
      </c>
      <c r="D29" s="11" t="s">
        <v>183</v>
      </c>
      <c r="E29" s="52">
        <f>E25-E26-E27+E28</f>
        <v>12679024.888555778</v>
      </c>
      <c r="F29" s="4"/>
      <c r="G29" s="304"/>
      <c r="H29" s="304"/>
    </row>
    <row r="30" spans="2:8" ht="15" customHeight="1">
      <c r="B30" s="27" t="s">
        <v>127</v>
      </c>
      <c r="C30" s="28">
        <v>20</v>
      </c>
      <c r="D30" s="29" t="s">
        <v>173</v>
      </c>
      <c r="E30" s="71">
        <v>3826186.58</v>
      </c>
      <c r="F30" s="300"/>
    </row>
    <row r="31" spans="2:8" ht="15" customHeight="1">
      <c r="B31" s="27" t="s">
        <v>129</v>
      </c>
      <c r="C31" s="28">
        <v>21</v>
      </c>
      <c r="D31" s="29" t="s">
        <v>184</v>
      </c>
      <c r="E31" s="71">
        <v>2865374.2275000005</v>
      </c>
      <c r="F31" s="300"/>
    </row>
    <row r="32" spans="2:8" ht="15" customHeight="1">
      <c r="B32" s="27" t="s">
        <v>131</v>
      </c>
      <c r="C32" s="28">
        <v>22</v>
      </c>
      <c r="D32" s="30" t="s">
        <v>175</v>
      </c>
      <c r="E32" s="71">
        <v>-593217.71</v>
      </c>
      <c r="F32" s="300"/>
    </row>
    <row r="33" spans="2:8" ht="15" customHeight="1">
      <c r="B33" s="27" t="s">
        <v>133</v>
      </c>
      <c r="C33" s="28">
        <v>23</v>
      </c>
      <c r="D33" s="30" t="s">
        <v>176</v>
      </c>
      <c r="E33" s="71">
        <v>-449413.29000000004</v>
      </c>
      <c r="F33" s="300"/>
    </row>
    <row r="34" spans="2:8" ht="15" customHeight="1">
      <c r="B34" s="27" t="s">
        <v>135</v>
      </c>
      <c r="C34" s="28">
        <v>24</v>
      </c>
      <c r="D34" s="30" t="s">
        <v>185</v>
      </c>
      <c r="E34" s="71">
        <v>0</v>
      </c>
      <c r="F34" s="300"/>
    </row>
    <row r="35" spans="2:8" s="8" customFormat="1" ht="15" customHeight="1">
      <c r="B35" s="27" t="s">
        <v>137</v>
      </c>
      <c r="C35" s="10">
        <v>25</v>
      </c>
      <c r="D35" s="11" t="s">
        <v>186</v>
      </c>
      <c r="E35" s="52">
        <f>E30-E31+E32-E33-E34</f>
        <v>817007.93249999965</v>
      </c>
      <c r="F35" s="300"/>
      <c r="G35" s="304"/>
      <c r="H35" s="304"/>
    </row>
    <row r="36" spans="2:8" ht="15" customHeight="1">
      <c r="B36" s="27" t="s">
        <v>139</v>
      </c>
      <c r="C36" s="28">
        <v>26</v>
      </c>
      <c r="D36" s="29" t="s">
        <v>187</v>
      </c>
      <c r="E36" s="71">
        <v>0</v>
      </c>
      <c r="F36" s="300"/>
    </row>
    <row r="37" spans="2:8" ht="15" customHeight="1">
      <c r="B37" s="27" t="s">
        <v>141</v>
      </c>
      <c r="C37" s="28">
        <v>27</v>
      </c>
      <c r="D37" s="30" t="s">
        <v>188</v>
      </c>
      <c r="E37" s="71">
        <v>0</v>
      </c>
      <c r="F37" s="300"/>
    </row>
    <row r="38" spans="2:8" s="8" customFormat="1" ht="15" customHeight="1">
      <c r="B38" s="27" t="s">
        <v>143</v>
      </c>
      <c r="C38" s="10">
        <v>28</v>
      </c>
      <c r="D38" s="11" t="s">
        <v>189</v>
      </c>
      <c r="E38" s="52">
        <v>0</v>
      </c>
      <c r="F38" s="300"/>
      <c r="G38" s="304"/>
      <c r="H38" s="304"/>
    </row>
    <row r="39" spans="2:8" s="8" customFormat="1" ht="15" customHeight="1">
      <c r="B39" s="27" t="s">
        <v>145</v>
      </c>
      <c r="C39" s="10">
        <v>29</v>
      </c>
      <c r="D39" s="11" t="s">
        <v>190</v>
      </c>
      <c r="E39" s="71">
        <v>0</v>
      </c>
      <c r="F39" s="300"/>
      <c r="G39" s="304"/>
      <c r="H39" s="304"/>
    </row>
    <row r="40" spans="2:8" s="8" customFormat="1" ht="15" customHeight="1">
      <c r="B40" s="27" t="s">
        <v>147</v>
      </c>
      <c r="C40" s="10">
        <v>30</v>
      </c>
      <c r="D40" s="11" t="s">
        <v>180</v>
      </c>
      <c r="E40" s="52">
        <v>-6256343</v>
      </c>
      <c r="F40" s="300"/>
      <c r="G40" s="304"/>
      <c r="H40" s="304"/>
    </row>
    <row r="41" spans="2:8" s="8" customFormat="1" ht="15" customHeight="1" thickBot="1">
      <c r="B41" s="32" t="s">
        <v>150</v>
      </c>
      <c r="C41" s="33">
        <v>31</v>
      </c>
      <c r="D41" s="34" t="s">
        <v>191</v>
      </c>
      <c r="E41" s="53">
        <f>E29-E35+E38-E39+E40</f>
        <v>5605673.956055779</v>
      </c>
      <c r="F41" s="4"/>
      <c r="G41" s="304"/>
      <c r="H41" s="304"/>
    </row>
    <row r="42" spans="2:8" s="8" customFormat="1" ht="5.0999999999999996" customHeight="1" thickBot="1">
      <c r="C42" s="14"/>
      <c r="D42" s="37"/>
      <c r="E42" s="72"/>
      <c r="F42" s="4"/>
      <c r="G42" s="304"/>
      <c r="H42" s="304"/>
    </row>
    <row r="43" spans="2:8" s="8" customFormat="1" ht="15" customHeight="1" thickBot="1">
      <c r="B43" s="39" t="s">
        <v>152</v>
      </c>
      <c r="C43" s="40">
        <v>32</v>
      </c>
      <c r="D43" s="41" t="s">
        <v>192</v>
      </c>
      <c r="E43" s="73">
        <f>E22+E41</f>
        <v>18193527.723723296</v>
      </c>
      <c r="F43" s="300"/>
      <c r="G43" s="304"/>
      <c r="H43" s="304"/>
    </row>
    <row r="44" spans="2:8" ht="5.0999999999999996" customHeight="1">
      <c r="C44" s="14"/>
      <c r="D44" s="37"/>
      <c r="E44" s="16"/>
      <c r="F44" s="300"/>
    </row>
    <row r="45" spans="2:8" ht="15" customHeight="1" thickBot="1">
      <c r="C45" s="14"/>
      <c r="D45" s="320" t="s">
        <v>193</v>
      </c>
      <c r="E45" s="320"/>
      <c r="F45" s="300"/>
    </row>
    <row r="46" spans="2:8" ht="15" customHeight="1">
      <c r="B46" s="24" t="s">
        <v>154</v>
      </c>
      <c r="C46" s="25">
        <v>33</v>
      </c>
      <c r="D46" s="42" t="s">
        <v>194</v>
      </c>
      <c r="E46" s="70">
        <v>0</v>
      </c>
      <c r="F46" s="300"/>
    </row>
    <row r="47" spans="2:8" ht="15" customHeight="1">
      <c r="B47" s="27" t="s">
        <v>156</v>
      </c>
      <c r="C47" s="28">
        <v>34</v>
      </c>
      <c r="D47" s="29" t="s">
        <v>195</v>
      </c>
      <c r="E47" s="71">
        <v>0</v>
      </c>
      <c r="F47" s="300"/>
    </row>
    <row r="48" spans="2:8" ht="15" customHeight="1">
      <c r="B48" s="27" t="s">
        <v>158</v>
      </c>
      <c r="C48" s="28">
        <v>35</v>
      </c>
      <c r="D48" s="29" t="s">
        <v>196</v>
      </c>
      <c r="E48" s="71">
        <v>0</v>
      </c>
      <c r="F48" s="300"/>
    </row>
    <row r="49" spans="2:8" s="8" customFormat="1" ht="15" customHeight="1" thickBot="1">
      <c r="B49" s="32" t="s">
        <v>160</v>
      </c>
      <c r="C49" s="33">
        <v>36</v>
      </c>
      <c r="D49" s="34" t="s">
        <v>197</v>
      </c>
      <c r="E49" s="53">
        <f>E46-E47-E48</f>
        <v>0</v>
      </c>
      <c r="F49" s="300"/>
      <c r="G49" s="304"/>
      <c r="H49" s="304"/>
    </row>
    <row r="50" spans="2:8" ht="5.0999999999999996" customHeight="1">
      <c r="C50" s="14"/>
      <c r="D50" s="35"/>
      <c r="E50" s="16"/>
      <c r="F50" s="300"/>
    </row>
    <row r="51" spans="2:8" ht="15" customHeight="1" thickBot="1">
      <c r="C51" s="320" t="s">
        <v>198</v>
      </c>
      <c r="D51" s="320"/>
      <c r="E51" s="320"/>
    </row>
    <row r="52" spans="2:8" ht="15" customHeight="1">
      <c r="B52" s="24" t="s">
        <v>162</v>
      </c>
      <c r="C52" s="25">
        <v>37</v>
      </c>
      <c r="D52" s="26" t="s">
        <v>199</v>
      </c>
      <c r="E52" s="70">
        <v>1834041.58</v>
      </c>
    </row>
    <row r="53" spans="2:8" ht="15" customHeight="1">
      <c r="B53" s="27" t="s">
        <v>164</v>
      </c>
      <c r="C53" s="28">
        <v>38</v>
      </c>
      <c r="D53" s="30" t="s">
        <v>200</v>
      </c>
      <c r="E53" s="71">
        <v>0</v>
      </c>
    </row>
    <row r="54" spans="2:8" ht="15" customHeight="1">
      <c r="B54" s="27" t="s">
        <v>201</v>
      </c>
      <c r="C54" s="28">
        <v>39</v>
      </c>
      <c r="D54" s="30" t="s">
        <v>202</v>
      </c>
      <c r="E54" s="71">
        <v>53110.630000000005</v>
      </c>
    </row>
    <row r="55" spans="2:8" ht="15" customHeight="1">
      <c r="B55" s="27" t="s">
        <v>203</v>
      </c>
      <c r="C55" s="28">
        <v>40</v>
      </c>
      <c r="D55" s="30" t="s">
        <v>204</v>
      </c>
      <c r="E55" s="71">
        <v>0</v>
      </c>
    </row>
    <row r="56" spans="2:8" ht="15" customHeight="1">
      <c r="B56" s="27" t="s">
        <v>205</v>
      </c>
      <c r="C56" s="28">
        <v>41</v>
      </c>
      <c r="D56" s="30" t="s">
        <v>107</v>
      </c>
      <c r="E56" s="71">
        <v>0</v>
      </c>
    </row>
    <row r="57" spans="2:8" ht="15" customHeight="1">
      <c r="B57" s="27" t="s">
        <v>206</v>
      </c>
      <c r="C57" s="28">
        <v>42</v>
      </c>
      <c r="D57" s="30" t="s">
        <v>109</v>
      </c>
      <c r="E57" s="71">
        <v>889322.85999999987</v>
      </c>
    </row>
    <row r="58" spans="2:8" ht="15" customHeight="1">
      <c r="B58" s="27" t="s">
        <v>207</v>
      </c>
      <c r="C58" s="28">
        <v>43</v>
      </c>
      <c r="D58" s="30" t="s">
        <v>117</v>
      </c>
      <c r="E58" s="71">
        <v>0</v>
      </c>
    </row>
    <row r="59" spans="2:8" ht="15" customHeight="1">
      <c r="B59" s="27" t="s">
        <v>208</v>
      </c>
      <c r="C59" s="28">
        <v>44</v>
      </c>
      <c r="D59" s="30" t="s">
        <v>209</v>
      </c>
      <c r="E59" s="71">
        <v>0</v>
      </c>
    </row>
    <row r="60" spans="2:8" ht="15" customHeight="1">
      <c r="B60" s="27" t="s">
        <v>210</v>
      </c>
      <c r="C60" s="28">
        <v>45</v>
      </c>
      <c r="D60" s="30" t="s">
        <v>211</v>
      </c>
      <c r="E60" s="71">
        <v>0</v>
      </c>
    </row>
    <row r="61" spans="2:8" s="35" customFormat="1" ht="15" customHeight="1" thickBot="1">
      <c r="B61" s="32" t="s">
        <v>212</v>
      </c>
      <c r="C61" s="43">
        <v>46</v>
      </c>
      <c r="D61" s="44" t="s">
        <v>213</v>
      </c>
      <c r="E61" s="53">
        <f>SUM(E52:E60)</f>
        <v>2776475.07</v>
      </c>
      <c r="F61" s="4"/>
      <c r="G61" s="304"/>
      <c r="H61" s="304"/>
    </row>
    <row r="62" spans="2:8" s="35" customFormat="1" ht="5.0999999999999996" customHeight="1">
      <c r="C62" s="14"/>
      <c r="E62" s="38"/>
      <c r="F62" s="4"/>
      <c r="G62" s="304"/>
      <c r="H62" s="304"/>
    </row>
    <row r="63" spans="2:8" s="35" customFormat="1" ht="15" customHeight="1" thickBot="1">
      <c r="C63" s="321" t="s">
        <v>214</v>
      </c>
      <c r="D63" s="321"/>
      <c r="E63" s="321"/>
      <c r="F63" s="4"/>
      <c r="G63" s="304"/>
      <c r="H63" s="304"/>
    </row>
    <row r="64" spans="2:8" ht="15" customHeight="1">
      <c r="B64" s="24" t="s">
        <v>215</v>
      </c>
      <c r="C64" s="25">
        <v>47</v>
      </c>
      <c r="D64" s="26" t="s">
        <v>216</v>
      </c>
      <c r="E64" s="70">
        <v>4419289.4799999995</v>
      </c>
    </row>
    <row r="65" spans="2:8" ht="15" customHeight="1">
      <c r="B65" s="27" t="s">
        <v>217</v>
      </c>
      <c r="C65" s="28">
        <v>48</v>
      </c>
      <c r="D65" s="30" t="s">
        <v>218</v>
      </c>
      <c r="E65" s="71">
        <v>4647512.04</v>
      </c>
    </row>
    <row r="66" spans="2:8" ht="15" customHeight="1">
      <c r="B66" s="27" t="s">
        <v>219</v>
      </c>
      <c r="C66" s="28">
        <v>49</v>
      </c>
      <c r="D66" s="30" t="s">
        <v>220</v>
      </c>
      <c r="E66" s="71">
        <v>109150.00999999998</v>
      </c>
    </row>
    <row r="67" spans="2:8" ht="15" customHeight="1">
      <c r="B67" s="27" t="s">
        <v>221</v>
      </c>
      <c r="C67" s="28">
        <v>50</v>
      </c>
      <c r="D67" s="30" t="s">
        <v>222</v>
      </c>
      <c r="E67" s="71">
        <v>1137243.5499999998</v>
      </c>
    </row>
    <row r="68" spans="2:8" ht="15" customHeight="1">
      <c r="B68" s="27" t="s">
        <v>223</v>
      </c>
      <c r="C68" s="28">
        <v>51</v>
      </c>
      <c r="D68" s="30" t="s">
        <v>224</v>
      </c>
      <c r="E68" s="71">
        <v>0</v>
      </c>
    </row>
    <row r="69" spans="2:8" ht="15" customHeight="1">
      <c r="B69" s="27" t="s">
        <v>225</v>
      </c>
      <c r="C69" s="28">
        <v>52</v>
      </c>
      <c r="D69" s="30" t="s">
        <v>226</v>
      </c>
      <c r="E69" s="71">
        <v>0</v>
      </c>
    </row>
    <row r="70" spans="2:8" ht="15" customHeight="1" thickBot="1">
      <c r="B70" s="45" t="s">
        <v>227</v>
      </c>
      <c r="C70" s="46">
        <v>53</v>
      </c>
      <c r="D70" s="47" t="s">
        <v>228</v>
      </c>
      <c r="E70" s="74">
        <v>-544000.8900000006</v>
      </c>
    </row>
    <row r="71" spans="2:8" ht="5.0999999999999996" customHeight="1" thickBot="1">
      <c r="C71" s="18"/>
      <c r="D71" s="36"/>
      <c r="E71" s="48"/>
    </row>
    <row r="72" spans="2:8" s="8" customFormat="1" ht="15" customHeight="1">
      <c r="B72" s="24" t="s">
        <v>229</v>
      </c>
      <c r="C72" s="6">
        <v>54</v>
      </c>
      <c r="D72" s="7" t="s">
        <v>230</v>
      </c>
      <c r="E72" s="51">
        <f>E43+E49+E61-E64-E65-E66-E67-E68-E69+E70</f>
        <v>10112806.823723298</v>
      </c>
      <c r="F72" s="4"/>
      <c r="G72" s="304"/>
      <c r="H72" s="304"/>
    </row>
    <row r="73" spans="2:8" s="8" customFormat="1" ht="15" customHeight="1">
      <c r="B73" s="27" t="s">
        <v>231</v>
      </c>
      <c r="C73" s="10">
        <v>55</v>
      </c>
      <c r="D73" s="11" t="s">
        <v>232</v>
      </c>
      <c r="E73" s="52">
        <v>1516921.0274999978</v>
      </c>
      <c r="F73" s="4"/>
      <c r="G73" s="304"/>
      <c r="H73" s="304"/>
    </row>
    <row r="74" spans="2:8" s="8" customFormat="1" ht="15" customHeight="1" thickBot="1">
      <c r="B74" s="32" t="s">
        <v>233</v>
      </c>
      <c r="C74" s="33">
        <v>56</v>
      </c>
      <c r="D74" s="34" t="s">
        <v>234</v>
      </c>
      <c r="E74" s="53">
        <f>E72-E73</f>
        <v>8595885.7962232996</v>
      </c>
      <c r="F74" s="4"/>
      <c r="G74" s="304"/>
      <c r="H74" s="304"/>
    </row>
    <row r="75" spans="2:8">
      <c r="D75" s="35"/>
    </row>
    <row r="76" spans="2:8">
      <c r="C76" s="319"/>
      <c r="D76" s="319"/>
      <c r="E76" s="319"/>
    </row>
    <row r="77" spans="2:8">
      <c r="C77" s="312"/>
      <c r="D77" s="312"/>
      <c r="E77" s="312"/>
    </row>
    <row r="78" spans="2:8">
      <c r="C78" s="319"/>
      <c r="D78" s="319"/>
      <c r="E78" s="319"/>
    </row>
    <row r="79" spans="2:8">
      <c r="C79" s="312"/>
      <c r="D79" s="312"/>
      <c r="E79" s="312"/>
    </row>
    <row r="80" spans="2:8">
      <c r="C80" s="319"/>
      <c r="D80" s="319"/>
      <c r="E80" s="319"/>
    </row>
    <row r="81" spans="3:5">
      <c r="C81" s="312"/>
      <c r="D81" s="312"/>
      <c r="E81" s="312"/>
    </row>
  </sheetData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T55"/>
  <sheetViews>
    <sheetView showGridLines="0" zoomScale="80" zoomScaleNormal="80" zoomScaleSheetLayoutView="50" zoomScalePageLayoutView="80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ColWidth="8.85546875" defaultRowHeight="12.75" outlineLevelRow="1" outlineLevelCol="1"/>
  <cols>
    <col min="1" max="1" width="5.85546875" style="144" customWidth="1"/>
    <col min="2" max="2" width="80.7109375" style="144" customWidth="1"/>
    <col min="3" max="3" width="8.7109375" style="144" customWidth="1" outlineLevel="1"/>
    <col min="4" max="4" width="10.140625" style="144" customWidth="1" outlineLevel="1"/>
    <col min="5" max="5" width="8.7109375" style="144" customWidth="1" outlineLevel="1"/>
    <col min="6" max="6" width="10.28515625" style="144" customWidth="1" outlineLevel="1"/>
    <col min="7" max="7" width="12.7109375" style="144" customWidth="1" outlineLevel="1"/>
    <col min="8" max="8" width="10.7109375" style="144" customWidth="1" outlineLevel="1"/>
    <col min="9" max="10" width="12.7109375" style="144" customWidth="1"/>
    <col min="11" max="16" width="12.7109375" style="144" customWidth="1" outlineLevel="1"/>
    <col min="17" max="17" width="12.7109375" style="144" customWidth="1"/>
    <col min="18" max="27" width="12.7109375" style="144" customWidth="1" outlineLevel="1"/>
    <col min="28" max="28" width="3" style="144" customWidth="1"/>
    <col min="29" max="36" width="10.7109375" style="144" customWidth="1" outlineLevel="1"/>
    <col min="37" max="38" width="12.7109375" style="144" customWidth="1" outlineLevel="1"/>
    <col min="39" max="39" width="2.7109375" style="144" customWidth="1"/>
    <col min="40" max="46" width="12.7109375" style="307" customWidth="1"/>
    <col min="47" max="16384" width="8.85546875" style="144"/>
  </cols>
  <sheetData>
    <row r="1" spans="1:46" ht="15" customHeight="1" outlineLevel="1">
      <c r="A1" s="142" t="s">
        <v>240</v>
      </c>
      <c r="B1" s="143"/>
    </row>
    <row r="2" spans="1:46" ht="15" customHeight="1" outlineLevel="1">
      <c r="A2" s="145" t="s">
        <v>239</v>
      </c>
    </row>
    <row r="3" spans="1:46" ht="15" customHeight="1" outlineLevel="1">
      <c r="A3" s="145" t="s">
        <v>243</v>
      </c>
    </row>
    <row r="4" spans="1:46" ht="15" customHeight="1" outlineLevel="1">
      <c r="A4" s="146" t="s">
        <v>247</v>
      </c>
    </row>
    <row r="5" spans="1:46" ht="5.0999999999999996" customHeight="1" outlineLevel="1"/>
    <row r="6" spans="1:46" ht="15" customHeight="1" outlineLevel="1">
      <c r="C6" s="355" t="s">
        <v>80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C6" s="361" t="s">
        <v>81</v>
      </c>
      <c r="AD6" s="361"/>
      <c r="AE6" s="361"/>
      <c r="AF6" s="361"/>
      <c r="AG6" s="361"/>
      <c r="AH6" s="361"/>
      <c r="AI6" s="361"/>
      <c r="AJ6" s="361"/>
      <c r="AK6" s="361"/>
      <c r="AL6" s="361"/>
    </row>
    <row r="7" spans="1:46" ht="15" customHeight="1" outlineLevel="1" thickBot="1">
      <c r="C7" s="356"/>
      <c r="D7" s="356"/>
      <c r="E7" s="356"/>
      <c r="F7" s="356"/>
      <c r="G7" s="356"/>
      <c r="H7" s="355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C7" s="362"/>
      <c r="AD7" s="362"/>
      <c r="AE7" s="362"/>
      <c r="AF7" s="362"/>
      <c r="AG7" s="362"/>
      <c r="AH7" s="362"/>
      <c r="AI7" s="362"/>
      <c r="AJ7" s="362"/>
      <c r="AK7" s="362"/>
      <c r="AL7" s="362"/>
    </row>
    <row r="8" spans="1:46" ht="37.5" customHeight="1">
      <c r="A8" s="326" t="s">
        <v>23</v>
      </c>
      <c r="B8" s="329" t="s">
        <v>68</v>
      </c>
      <c r="C8" s="334" t="s">
        <v>22</v>
      </c>
      <c r="D8" s="335"/>
      <c r="E8" s="335"/>
      <c r="F8" s="335"/>
      <c r="G8" s="336"/>
      <c r="H8" s="347" t="s">
        <v>237</v>
      </c>
      <c r="I8" s="350" t="s">
        <v>69</v>
      </c>
      <c r="J8" s="343"/>
      <c r="K8" s="343" t="s">
        <v>70</v>
      </c>
      <c r="L8" s="343"/>
      <c r="M8" s="343"/>
      <c r="N8" s="343"/>
      <c r="O8" s="343"/>
      <c r="P8" s="343" t="s">
        <v>71</v>
      </c>
      <c r="Q8" s="345"/>
      <c r="R8" s="346" t="s">
        <v>72</v>
      </c>
      <c r="S8" s="343"/>
      <c r="T8" s="343"/>
      <c r="U8" s="343"/>
      <c r="V8" s="343"/>
      <c r="W8" s="343"/>
      <c r="X8" s="343"/>
      <c r="Y8" s="343"/>
      <c r="Z8" s="343" t="s">
        <v>75</v>
      </c>
      <c r="AA8" s="344"/>
      <c r="AB8" s="296"/>
      <c r="AC8" s="346" t="s">
        <v>69</v>
      </c>
      <c r="AD8" s="343"/>
      <c r="AE8" s="343" t="s">
        <v>70</v>
      </c>
      <c r="AF8" s="343"/>
      <c r="AG8" s="343" t="s">
        <v>76</v>
      </c>
      <c r="AH8" s="343"/>
      <c r="AI8" s="343" t="s">
        <v>77</v>
      </c>
      <c r="AJ8" s="343"/>
      <c r="AK8" s="343" t="s">
        <v>75</v>
      </c>
      <c r="AL8" s="344"/>
    </row>
    <row r="9" spans="1:46" ht="45.75" customHeight="1">
      <c r="A9" s="327"/>
      <c r="B9" s="330"/>
      <c r="C9" s="332" t="s">
        <v>15</v>
      </c>
      <c r="D9" s="333"/>
      <c r="E9" s="333"/>
      <c r="F9" s="333"/>
      <c r="G9" s="264" t="s">
        <v>16</v>
      </c>
      <c r="H9" s="348"/>
      <c r="I9" s="351" t="s">
        <v>0</v>
      </c>
      <c r="J9" s="353" t="s">
        <v>1</v>
      </c>
      <c r="K9" s="338" t="s">
        <v>0</v>
      </c>
      <c r="L9" s="338"/>
      <c r="M9" s="338"/>
      <c r="N9" s="338"/>
      <c r="O9" s="302" t="s">
        <v>1</v>
      </c>
      <c r="P9" s="341" t="s">
        <v>78</v>
      </c>
      <c r="Q9" s="339" t="s">
        <v>79</v>
      </c>
      <c r="R9" s="337" t="s">
        <v>73</v>
      </c>
      <c r="S9" s="338"/>
      <c r="T9" s="338"/>
      <c r="U9" s="338"/>
      <c r="V9" s="338" t="s">
        <v>74</v>
      </c>
      <c r="W9" s="338"/>
      <c r="X9" s="338"/>
      <c r="Y9" s="338"/>
      <c r="Z9" s="341" t="s">
        <v>17</v>
      </c>
      <c r="AA9" s="359" t="s">
        <v>18</v>
      </c>
      <c r="AB9" s="296"/>
      <c r="AC9" s="357" t="s">
        <v>0</v>
      </c>
      <c r="AD9" s="341" t="s">
        <v>1</v>
      </c>
      <c r="AE9" s="341" t="s">
        <v>0</v>
      </c>
      <c r="AF9" s="341" t="s">
        <v>1</v>
      </c>
      <c r="AG9" s="341" t="s">
        <v>78</v>
      </c>
      <c r="AH9" s="341" t="s">
        <v>79</v>
      </c>
      <c r="AI9" s="341" t="s">
        <v>73</v>
      </c>
      <c r="AJ9" s="341" t="s">
        <v>74</v>
      </c>
      <c r="AK9" s="341" t="s">
        <v>17</v>
      </c>
      <c r="AL9" s="359" t="s">
        <v>18</v>
      </c>
    </row>
    <row r="10" spans="1:46" ht="102.75" customHeight="1" thickBot="1">
      <c r="A10" s="328"/>
      <c r="B10" s="331"/>
      <c r="C10" s="192" t="s">
        <v>19</v>
      </c>
      <c r="D10" s="107" t="s">
        <v>20</v>
      </c>
      <c r="E10" s="107" t="s">
        <v>21</v>
      </c>
      <c r="F10" s="108" t="s">
        <v>10</v>
      </c>
      <c r="G10" s="265" t="s">
        <v>10</v>
      </c>
      <c r="H10" s="349"/>
      <c r="I10" s="352"/>
      <c r="J10" s="354"/>
      <c r="K10" s="303" t="s">
        <v>19</v>
      </c>
      <c r="L10" s="303" t="s">
        <v>20</v>
      </c>
      <c r="M10" s="303" t="s">
        <v>21</v>
      </c>
      <c r="N10" s="50" t="s">
        <v>10</v>
      </c>
      <c r="O10" s="50" t="s">
        <v>10</v>
      </c>
      <c r="P10" s="342"/>
      <c r="Q10" s="340"/>
      <c r="R10" s="262" t="s">
        <v>19</v>
      </c>
      <c r="S10" s="94" t="s">
        <v>20</v>
      </c>
      <c r="T10" s="94" t="s">
        <v>21</v>
      </c>
      <c r="U10" s="50" t="s">
        <v>10</v>
      </c>
      <c r="V10" s="94" t="s">
        <v>19</v>
      </c>
      <c r="W10" s="94" t="s">
        <v>20</v>
      </c>
      <c r="X10" s="94" t="s">
        <v>21</v>
      </c>
      <c r="Y10" s="50" t="s">
        <v>10</v>
      </c>
      <c r="Z10" s="342"/>
      <c r="AA10" s="360"/>
      <c r="AB10" s="296"/>
      <c r="AC10" s="358"/>
      <c r="AD10" s="342"/>
      <c r="AE10" s="342"/>
      <c r="AF10" s="342"/>
      <c r="AG10" s="342"/>
      <c r="AH10" s="342"/>
      <c r="AI10" s="342"/>
      <c r="AJ10" s="342"/>
      <c r="AK10" s="342"/>
      <c r="AL10" s="360"/>
    </row>
    <row r="11" spans="1:46" s="145" customFormat="1" ht="20.100000000000001" customHeight="1" outlineLevel="1" thickBot="1">
      <c r="A11" s="238" t="s">
        <v>24</v>
      </c>
      <c r="B11" s="224" t="s">
        <v>25</v>
      </c>
      <c r="C11" s="148">
        <f t="shared" ref="C11:AL11" si="0">SUM(C12:C15)</f>
        <v>95</v>
      </c>
      <c r="D11" s="95">
        <f t="shared" si="0"/>
        <v>688</v>
      </c>
      <c r="E11" s="95">
        <f t="shared" si="0"/>
        <v>0</v>
      </c>
      <c r="F11" s="95">
        <f t="shared" si="0"/>
        <v>783</v>
      </c>
      <c r="G11" s="245">
        <f t="shared" ref="G11" si="1">SUM(G12:G15)</f>
        <v>645</v>
      </c>
      <c r="H11" s="283"/>
      <c r="I11" s="267">
        <f t="shared" ref="I11:J11" si="2">SUM(I12:I15)</f>
        <v>16365604.69191405</v>
      </c>
      <c r="J11" s="95">
        <f t="shared" si="2"/>
        <v>3561836.1251716986</v>
      </c>
      <c r="K11" s="95">
        <f t="shared" ref="K11:M11" si="3">SUM(K12:K15)</f>
        <v>16240763.359698478</v>
      </c>
      <c r="L11" s="95">
        <f t="shared" si="3"/>
        <v>122568.32284848014</v>
      </c>
      <c r="M11" s="95">
        <f t="shared" si="3"/>
        <v>0</v>
      </c>
      <c r="N11" s="119">
        <f>SUM(N12:N15)</f>
        <v>16363331.682546958</v>
      </c>
      <c r="O11" s="95">
        <f t="shared" ref="O11:P11" si="4">SUM(O12:O15)</f>
        <v>3560699.0639911816</v>
      </c>
      <c r="P11" s="95">
        <f t="shared" si="4"/>
        <v>16148694.693709198</v>
      </c>
      <c r="Q11" s="245">
        <f t="shared" ref="Q11" si="5">SUM(Q12:Q15)</f>
        <v>12679024.965999067</v>
      </c>
      <c r="R11" s="148">
        <f t="shared" si="0"/>
        <v>3826186.58</v>
      </c>
      <c r="S11" s="95">
        <f t="shared" si="0"/>
        <v>0</v>
      </c>
      <c r="T11" s="95">
        <f t="shared" si="0"/>
        <v>0</v>
      </c>
      <c r="U11" s="119">
        <f t="shared" si="0"/>
        <v>3826186.58</v>
      </c>
      <c r="V11" s="95">
        <f t="shared" ref="V11:Y11" si="6">SUM(V12:V15)</f>
        <v>960812.35249999957</v>
      </c>
      <c r="W11" s="95">
        <f t="shared" si="6"/>
        <v>0</v>
      </c>
      <c r="X11" s="95">
        <f t="shared" si="6"/>
        <v>0</v>
      </c>
      <c r="Y11" s="119">
        <f t="shared" si="6"/>
        <v>960812.35249999957</v>
      </c>
      <c r="Z11" s="95">
        <f t="shared" ref="Z11:AA11" si="7">SUM(Z12:Z15)</f>
        <v>3232968.8697600001</v>
      </c>
      <c r="AA11" s="147">
        <f t="shared" si="7"/>
        <v>817007.92493999982</v>
      </c>
      <c r="AB11" s="297"/>
      <c r="AC11" s="148">
        <f t="shared" si="0"/>
        <v>0</v>
      </c>
      <c r="AD11" s="95">
        <f t="shared" si="0"/>
        <v>0</v>
      </c>
      <c r="AE11" s="95">
        <f t="shared" si="0"/>
        <v>0</v>
      </c>
      <c r="AF11" s="95">
        <f t="shared" si="0"/>
        <v>0</v>
      </c>
      <c r="AG11" s="95">
        <f t="shared" si="0"/>
        <v>0</v>
      </c>
      <c r="AH11" s="95">
        <f t="shared" si="0"/>
        <v>0</v>
      </c>
      <c r="AI11" s="95">
        <f t="shared" si="0"/>
        <v>0</v>
      </c>
      <c r="AJ11" s="95">
        <f t="shared" si="0"/>
        <v>0</v>
      </c>
      <c r="AK11" s="95">
        <f t="shared" si="0"/>
        <v>0</v>
      </c>
      <c r="AL11" s="147">
        <f t="shared" si="0"/>
        <v>0</v>
      </c>
      <c r="AN11" s="307"/>
      <c r="AO11" s="307"/>
      <c r="AP11" s="307"/>
      <c r="AQ11" s="307"/>
      <c r="AR11" s="307"/>
      <c r="AS11" s="307"/>
      <c r="AT11" s="307"/>
    </row>
    <row r="12" spans="1:46" s="150" customFormat="1" ht="20.100000000000001" customHeight="1" outlineLevel="1">
      <c r="A12" s="239"/>
      <c r="B12" s="225" t="s">
        <v>26</v>
      </c>
      <c r="C12" s="199">
        <v>95</v>
      </c>
      <c r="D12" s="83">
        <v>0</v>
      </c>
      <c r="E12" s="83">
        <v>0</v>
      </c>
      <c r="F12" s="84">
        <f>SUM(C12:E12)</f>
        <v>95</v>
      </c>
      <c r="G12" s="250">
        <v>5</v>
      </c>
      <c r="H12" s="284"/>
      <c r="I12" s="76">
        <v>16240763.359698471</v>
      </c>
      <c r="J12" s="77">
        <v>3499437.5825616689</v>
      </c>
      <c r="K12" s="77">
        <v>16240763.359698478</v>
      </c>
      <c r="L12" s="77">
        <v>0</v>
      </c>
      <c r="M12" s="77">
        <v>0</v>
      </c>
      <c r="N12" s="124">
        <f t="shared" ref="N12" si="8">SUM(K12:M12)</f>
        <v>16240763.359698478</v>
      </c>
      <c r="O12" s="125">
        <v>3499437.5825616615</v>
      </c>
      <c r="P12" s="77">
        <v>16097696.516755918</v>
      </c>
      <c r="Q12" s="246">
        <v>12653534.252980446</v>
      </c>
      <c r="R12" s="219">
        <v>3826186.58</v>
      </c>
      <c r="S12" s="77">
        <v>0</v>
      </c>
      <c r="T12" s="77">
        <v>0</v>
      </c>
      <c r="U12" s="124">
        <f>SUM(R12:T12)</f>
        <v>3826186.58</v>
      </c>
      <c r="V12" s="77">
        <v>960812.35249999957</v>
      </c>
      <c r="W12" s="77">
        <v>0</v>
      </c>
      <c r="X12" s="77">
        <v>0</v>
      </c>
      <c r="Y12" s="124">
        <f>SUM(V12:X12)</f>
        <v>960812.35249999957</v>
      </c>
      <c r="Z12" s="77">
        <v>3232968.8697600001</v>
      </c>
      <c r="AA12" s="194">
        <v>817007.92493999982</v>
      </c>
      <c r="AB12" s="298"/>
      <c r="AC12" s="151"/>
      <c r="AD12" s="110"/>
      <c r="AE12" s="110"/>
      <c r="AF12" s="110"/>
      <c r="AG12" s="110"/>
      <c r="AH12" s="110"/>
      <c r="AI12" s="110"/>
      <c r="AJ12" s="110"/>
      <c r="AK12" s="110"/>
      <c r="AL12" s="149"/>
      <c r="AN12" s="307"/>
      <c r="AO12" s="307"/>
      <c r="AP12" s="307"/>
      <c r="AQ12" s="307"/>
      <c r="AR12" s="307"/>
      <c r="AS12" s="307"/>
      <c r="AT12" s="307"/>
    </row>
    <row r="13" spans="1:46" ht="20.100000000000001" customHeight="1" outlineLevel="1">
      <c r="A13" s="240"/>
      <c r="B13" s="226" t="s">
        <v>27</v>
      </c>
      <c r="C13" s="193">
        <v>0</v>
      </c>
      <c r="D13" s="76">
        <v>0</v>
      </c>
      <c r="E13" s="76">
        <v>0</v>
      </c>
      <c r="F13" s="80">
        <f t="shared" ref="F13:F50" si="9">SUM(C13:E13)</f>
        <v>0</v>
      </c>
      <c r="G13" s="266">
        <v>0</v>
      </c>
      <c r="H13" s="285"/>
      <c r="I13" s="268">
        <v>0</v>
      </c>
      <c r="J13" s="79">
        <v>0</v>
      </c>
      <c r="K13" s="79">
        <v>0</v>
      </c>
      <c r="L13" s="79">
        <v>0</v>
      </c>
      <c r="M13" s="79">
        <v>0</v>
      </c>
      <c r="N13" s="126">
        <f t="shared" ref="N13:N16" si="10">SUM(K13:M13)</f>
        <v>0</v>
      </c>
      <c r="O13" s="127">
        <v>0</v>
      </c>
      <c r="P13" s="79">
        <v>0</v>
      </c>
      <c r="Q13" s="247">
        <v>0</v>
      </c>
      <c r="R13" s="219">
        <v>0</v>
      </c>
      <c r="S13" s="79">
        <v>0</v>
      </c>
      <c r="T13" s="79">
        <v>0</v>
      </c>
      <c r="U13" s="126">
        <f t="shared" ref="U13:U16" si="11">SUM(R13:T13)</f>
        <v>0</v>
      </c>
      <c r="V13" s="79">
        <v>0</v>
      </c>
      <c r="W13" s="79">
        <v>0</v>
      </c>
      <c r="X13" s="79">
        <v>0</v>
      </c>
      <c r="Y13" s="126">
        <f t="shared" ref="Y13:Y16" si="12">SUM(V13:X13)</f>
        <v>0</v>
      </c>
      <c r="Z13" s="79">
        <v>0</v>
      </c>
      <c r="AA13" s="195">
        <v>0</v>
      </c>
      <c r="AB13" s="296"/>
      <c r="AC13" s="153"/>
      <c r="AD13" s="112"/>
      <c r="AE13" s="112"/>
      <c r="AF13" s="112"/>
      <c r="AG13" s="112"/>
      <c r="AH13" s="112"/>
      <c r="AI13" s="112"/>
      <c r="AJ13" s="112"/>
      <c r="AK13" s="112"/>
      <c r="AL13" s="152"/>
    </row>
    <row r="14" spans="1:46" ht="20.100000000000001" customHeight="1" outlineLevel="1">
      <c r="A14" s="240"/>
      <c r="B14" s="226" t="s">
        <v>28</v>
      </c>
      <c r="C14" s="193">
        <v>0</v>
      </c>
      <c r="D14" s="76">
        <v>0</v>
      </c>
      <c r="E14" s="76">
        <v>0</v>
      </c>
      <c r="F14" s="80">
        <f t="shared" si="9"/>
        <v>0</v>
      </c>
      <c r="G14" s="266">
        <v>0</v>
      </c>
      <c r="H14" s="285"/>
      <c r="I14" s="268">
        <v>0</v>
      </c>
      <c r="J14" s="79">
        <v>0</v>
      </c>
      <c r="K14" s="79">
        <v>0</v>
      </c>
      <c r="L14" s="79">
        <v>0</v>
      </c>
      <c r="M14" s="79">
        <v>0</v>
      </c>
      <c r="N14" s="126">
        <f t="shared" si="10"/>
        <v>0</v>
      </c>
      <c r="O14" s="127">
        <v>0</v>
      </c>
      <c r="P14" s="79">
        <v>0</v>
      </c>
      <c r="Q14" s="247">
        <v>0</v>
      </c>
      <c r="R14" s="219">
        <v>0</v>
      </c>
      <c r="S14" s="79">
        <v>0</v>
      </c>
      <c r="T14" s="79">
        <v>0</v>
      </c>
      <c r="U14" s="126">
        <f t="shared" si="11"/>
        <v>0</v>
      </c>
      <c r="V14" s="79">
        <v>0</v>
      </c>
      <c r="W14" s="79">
        <v>0</v>
      </c>
      <c r="X14" s="79">
        <v>0</v>
      </c>
      <c r="Y14" s="126">
        <f t="shared" si="12"/>
        <v>0</v>
      </c>
      <c r="Z14" s="79">
        <v>0</v>
      </c>
      <c r="AA14" s="195">
        <v>0</v>
      </c>
      <c r="AB14" s="296"/>
      <c r="AC14" s="153"/>
      <c r="AD14" s="112"/>
      <c r="AE14" s="112"/>
      <c r="AF14" s="112"/>
      <c r="AG14" s="112"/>
      <c r="AH14" s="112"/>
      <c r="AI14" s="112"/>
      <c r="AJ14" s="112"/>
      <c r="AK14" s="112"/>
      <c r="AL14" s="152"/>
    </row>
    <row r="15" spans="1:46" ht="20.100000000000001" customHeight="1" outlineLevel="1" thickBot="1">
      <c r="A15" s="241"/>
      <c r="B15" s="227" t="s">
        <v>29</v>
      </c>
      <c r="C15" s="193">
        <v>0</v>
      </c>
      <c r="D15" s="76">
        <v>688</v>
      </c>
      <c r="E15" s="76">
        <v>0</v>
      </c>
      <c r="F15" s="82">
        <f t="shared" si="9"/>
        <v>688</v>
      </c>
      <c r="G15" s="266">
        <v>640</v>
      </c>
      <c r="H15" s="286"/>
      <c r="I15" s="269">
        <v>124841.33221557978</v>
      </c>
      <c r="J15" s="81">
        <v>62398.542610029785</v>
      </c>
      <c r="K15" s="81">
        <v>0</v>
      </c>
      <c r="L15" s="81">
        <v>122568.32284848014</v>
      </c>
      <c r="M15" s="81">
        <v>0</v>
      </c>
      <c r="N15" s="128">
        <f t="shared" si="10"/>
        <v>122568.32284848014</v>
      </c>
      <c r="O15" s="129">
        <v>61261.481429519881</v>
      </c>
      <c r="P15" s="81">
        <v>50998.176953280228</v>
      </c>
      <c r="Q15" s="248">
        <v>25490.713018620336</v>
      </c>
      <c r="R15" s="263">
        <v>0</v>
      </c>
      <c r="S15" s="81">
        <v>0</v>
      </c>
      <c r="T15" s="81">
        <v>0</v>
      </c>
      <c r="U15" s="128">
        <f t="shared" si="11"/>
        <v>0</v>
      </c>
      <c r="V15" s="81">
        <v>0</v>
      </c>
      <c r="W15" s="81">
        <v>0</v>
      </c>
      <c r="X15" s="81">
        <v>0</v>
      </c>
      <c r="Y15" s="128">
        <f t="shared" si="12"/>
        <v>0</v>
      </c>
      <c r="Z15" s="81">
        <v>0</v>
      </c>
      <c r="AA15" s="196">
        <v>0</v>
      </c>
      <c r="AB15" s="296"/>
      <c r="AC15" s="155"/>
      <c r="AD15" s="113"/>
      <c r="AE15" s="113"/>
      <c r="AF15" s="113"/>
      <c r="AG15" s="113"/>
      <c r="AH15" s="113"/>
      <c r="AI15" s="113"/>
      <c r="AJ15" s="113"/>
      <c r="AK15" s="113"/>
      <c r="AL15" s="154"/>
    </row>
    <row r="16" spans="1:46" ht="20.100000000000001" customHeight="1" outlineLevel="1" thickBot="1">
      <c r="A16" s="238" t="s">
        <v>30</v>
      </c>
      <c r="B16" s="228" t="s">
        <v>11</v>
      </c>
      <c r="C16" s="197">
        <v>1107</v>
      </c>
      <c r="D16" s="96">
        <v>35878</v>
      </c>
      <c r="E16" s="96">
        <v>0</v>
      </c>
      <c r="F16" s="97">
        <f t="shared" si="9"/>
        <v>36985</v>
      </c>
      <c r="G16" s="249">
        <v>15153</v>
      </c>
      <c r="H16" s="283"/>
      <c r="I16" s="270">
        <v>597640.68265095039</v>
      </c>
      <c r="J16" s="96">
        <v>0</v>
      </c>
      <c r="K16" s="96">
        <v>10909</v>
      </c>
      <c r="L16" s="96">
        <v>586731.68265095027</v>
      </c>
      <c r="M16" s="96">
        <v>0</v>
      </c>
      <c r="N16" s="122">
        <f t="shared" si="10"/>
        <v>597640.68265095027</v>
      </c>
      <c r="O16" s="96">
        <v>0</v>
      </c>
      <c r="P16" s="96">
        <v>613403.79818419903</v>
      </c>
      <c r="Q16" s="249">
        <v>613403.79818419903</v>
      </c>
      <c r="R16" s="197">
        <v>103.3</v>
      </c>
      <c r="S16" s="96">
        <v>57745.999999999993</v>
      </c>
      <c r="T16" s="96">
        <v>0</v>
      </c>
      <c r="U16" s="122">
        <f t="shared" si="11"/>
        <v>57849.299999999996</v>
      </c>
      <c r="V16" s="96">
        <v>103.3</v>
      </c>
      <c r="W16" s="96">
        <v>57745.999999999993</v>
      </c>
      <c r="X16" s="96">
        <v>0</v>
      </c>
      <c r="Y16" s="122">
        <f t="shared" si="12"/>
        <v>57849.299999999996</v>
      </c>
      <c r="Z16" s="96">
        <v>56545.189999999995</v>
      </c>
      <c r="AA16" s="198">
        <v>56545.189999999995</v>
      </c>
      <c r="AB16" s="296"/>
      <c r="AC16" s="156"/>
      <c r="AD16" s="157"/>
      <c r="AE16" s="157"/>
      <c r="AF16" s="157"/>
      <c r="AG16" s="157"/>
      <c r="AH16" s="157"/>
      <c r="AI16" s="157"/>
      <c r="AJ16" s="157"/>
      <c r="AK16" s="157"/>
      <c r="AL16" s="158"/>
    </row>
    <row r="17" spans="1:38" ht="20.100000000000001" customHeight="1" outlineLevel="1" thickBot="1">
      <c r="A17" s="238" t="s">
        <v>31</v>
      </c>
      <c r="B17" s="228" t="s">
        <v>32</v>
      </c>
      <c r="C17" s="148">
        <f>SUM(C18:C19)</f>
        <v>13977</v>
      </c>
      <c r="D17" s="95">
        <f>SUM(D18:D19)</f>
        <v>11602</v>
      </c>
      <c r="E17" s="95">
        <f>SUM(E18:E19)</f>
        <v>751</v>
      </c>
      <c r="F17" s="95">
        <f t="shared" si="9"/>
        <v>26330</v>
      </c>
      <c r="G17" s="245">
        <f>SUM(G18:G19)</f>
        <v>23849</v>
      </c>
      <c r="H17" s="287"/>
      <c r="I17" s="267">
        <f>SUM(I18:I19)</f>
        <v>1444325.5180368554</v>
      </c>
      <c r="J17" s="95">
        <f>SUM(J18:J19)</f>
        <v>81949.014128370094</v>
      </c>
      <c r="K17" s="95">
        <f t="shared" ref="K17:Q17" si="13">SUM(K18:K19)</f>
        <v>724761.35565527994</v>
      </c>
      <c r="L17" s="95">
        <f t="shared" si="13"/>
        <v>640139.10427222913</v>
      </c>
      <c r="M17" s="95">
        <f t="shared" si="13"/>
        <v>9046.5859866799892</v>
      </c>
      <c r="N17" s="119">
        <f t="shared" ref="N17:U17" si="14">SUM(N18:N19)</f>
        <v>1373947.045914189</v>
      </c>
      <c r="O17" s="95">
        <f t="shared" si="13"/>
        <v>81949.014128370123</v>
      </c>
      <c r="P17" s="95">
        <f t="shared" si="13"/>
        <v>1260754.7058042835</v>
      </c>
      <c r="Q17" s="245">
        <f t="shared" si="13"/>
        <v>1179270.5063248836</v>
      </c>
      <c r="R17" s="148">
        <f t="shared" si="14"/>
        <v>1245.9499999999998</v>
      </c>
      <c r="S17" s="95">
        <f t="shared" si="14"/>
        <v>4361.42</v>
      </c>
      <c r="T17" s="95">
        <f t="shared" si="14"/>
        <v>0</v>
      </c>
      <c r="U17" s="119">
        <f t="shared" si="14"/>
        <v>5607.37</v>
      </c>
      <c r="V17" s="95">
        <f t="shared" ref="V17:X17" si="15">SUM(V18:V19)</f>
        <v>705.98749999999984</v>
      </c>
      <c r="W17" s="95">
        <f t="shared" si="15"/>
        <v>4361.42</v>
      </c>
      <c r="X17" s="95">
        <f t="shared" si="15"/>
        <v>0</v>
      </c>
      <c r="Y17" s="119">
        <f t="shared" ref="Y17:AA17" si="16">SUM(Y18:Y19)</f>
        <v>5067.4075000000003</v>
      </c>
      <c r="Z17" s="95">
        <f t="shared" si="16"/>
        <v>49379.329999999994</v>
      </c>
      <c r="AA17" s="147">
        <f t="shared" si="16"/>
        <v>28910.397499999999</v>
      </c>
      <c r="AB17" s="296"/>
      <c r="AC17" s="159">
        <f t="shared" ref="AC17:AL17" si="17">SUM(AC18:AC19)</f>
        <v>0</v>
      </c>
      <c r="AD17" s="160">
        <f t="shared" si="17"/>
        <v>0</v>
      </c>
      <c r="AE17" s="160">
        <f t="shared" si="17"/>
        <v>0</v>
      </c>
      <c r="AF17" s="160">
        <f t="shared" si="17"/>
        <v>0</v>
      </c>
      <c r="AG17" s="160">
        <f t="shared" si="17"/>
        <v>0</v>
      </c>
      <c r="AH17" s="160">
        <f t="shared" si="17"/>
        <v>0</v>
      </c>
      <c r="AI17" s="160">
        <f t="shared" si="17"/>
        <v>0</v>
      </c>
      <c r="AJ17" s="160">
        <f t="shared" si="17"/>
        <v>0</v>
      </c>
      <c r="AK17" s="160">
        <f t="shared" si="17"/>
        <v>0</v>
      </c>
      <c r="AL17" s="161">
        <f t="shared" si="17"/>
        <v>0</v>
      </c>
    </row>
    <row r="18" spans="1:38" ht="20.100000000000001" customHeight="1" outlineLevel="1">
      <c r="A18" s="239"/>
      <c r="B18" s="229" t="s">
        <v>33</v>
      </c>
      <c r="C18" s="199">
        <v>8465</v>
      </c>
      <c r="D18" s="83">
        <v>9</v>
      </c>
      <c r="E18" s="83">
        <v>6</v>
      </c>
      <c r="F18" s="84">
        <f t="shared" si="9"/>
        <v>8480</v>
      </c>
      <c r="G18" s="250">
        <v>7435</v>
      </c>
      <c r="H18" s="288"/>
      <c r="I18" s="271">
        <v>536451.36540130293</v>
      </c>
      <c r="J18" s="83">
        <v>81949.014128370094</v>
      </c>
      <c r="K18" s="83">
        <v>531081.24269088532</v>
      </c>
      <c r="L18" s="83">
        <v>405.00000000000045</v>
      </c>
      <c r="M18" s="83">
        <v>168</v>
      </c>
      <c r="N18" s="130">
        <f t="shared" ref="N18:N20" si="18">SUM(K18:M18)</f>
        <v>531654.24269088532</v>
      </c>
      <c r="O18" s="131">
        <v>81949.014128370123</v>
      </c>
      <c r="P18" s="83">
        <v>495791.26169897756</v>
      </c>
      <c r="Q18" s="250">
        <v>414307.06221957749</v>
      </c>
      <c r="R18" s="199">
        <v>1059.9499999999998</v>
      </c>
      <c r="S18" s="83">
        <v>0</v>
      </c>
      <c r="T18" s="83">
        <v>0</v>
      </c>
      <c r="U18" s="130">
        <f t="shared" ref="U18:U20" si="19">SUM(R18:T18)</f>
        <v>1059.9499999999998</v>
      </c>
      <c r="V18" s="83">
        <v>519.98749999999984</v>
      </c>
      <c r="W18" s="83">
        <v>0</v>
      </c>
      <c r="X18" s="83">
        <v>0</v>
      </c>
      <c r="Y18" s="130">
        <f t="shared" ref="Y18:Y20" si="20">SUM(V18:X18)</f>
        <v>519.98749999999984</v>
      </c>
      <c r="Z18" s="83">
        <v>28131.909999999996</v>
      </c>
      <c r="AA18" s="200">
        <v>7662.9775000000009</v>
      </c>
      <c r="AB18" s="296"/>
      <c r="AC18" s="163"/>
      <c r="AD18" s="114"/>
      <c r="AE18" s="114"/>
      <c r="AF18" s="114"/>
      <c r="AG18" s="114"/>
      <c r="AH18" s="114"/>
      <c r="AI18" s="114"/>
      <c r="AJ18" s="114"/>
      <c r="AK18" s="114"/>
      <c r="AL18" s="162"/>
    </row>
    <row r="19" spans="1:38" ht="20.100000000000001" customHeight="1" outlineLevel="1" thickBot="1">
      <c r="A19" s="241"/>
      <c r="B19" s="230" t="s">
        <v>34</v>
      </c>
      <c r="C19" s="201">
        <v>5512</v>
      </c>
      <c r="D19" s="85">
        <v>11593</v>
      </c>
      <c r="E19" s="85">
        <v>745</v>
      </c>
      <c r="F19" s="86">
        <f t="shared" si="9"/>
        <v>17850</v>
      </c>
      <c r="G19" s="251">
        <v>16414</v>
      </c>
      <c r="H19" s="286"/>
      <c r="I19" s="272">
        <v>907874.15263555234</v>
      </c>
      <c r="J19" s="85">
        <v>0</v>
      </c>
      <c r="K19" s="85">
        <v>193680.11296439459</v>
      </c>
      <c r="L19" s="85">
        <v>639734.10427222913</v>
      </c>
      <c r="M19" s="85">
        <v>8878.5859866799892</v>
      </c>
      <c r="N19" s="132">
        <f t="shared" si="18"/>
        <v>842292.80322330375</v>
      </c>
      <c r="O19" s="133">
        <v>0</v>
      </c>
      <c r="P19" s="85">
        <v>764963.44410530594</v>
      </c>
      <c r="Q19" s="251">
        <v>764963.44410530594</v>
      </c>
      <c r="R19" s="201">
        <v>186</v>
      </c>
      <c r="S19" s="85">
        <v>4361.42</v>
      </c>
      <c r="T19" s="85">
        <v>0</v>
      </c>
      <c r="U19" s="132">
        <f t="shared" si="19"/>
        <v>4547.42</v>
      </c>
      <c r="V19" s="85">
        <v>186</v>
      </c>
      <c r="W19" s="85">
        <v>4361.42</v>
      </c>
      <c r="X19" s="85">
        <v>0</v>
      </c>
      <c r="Y19" s="132">
        <f t="shared" si="20"/>
        <v>4547.42</v>
      </c>
      <c r="Z19" s="85">
        <v>21247.42</v>
      </c>
      <c r="AA19" s="202">
        <v>21247.42</v>
      </c>
      <c r="AB19" s="296"/>
      <c r="AC19" s="165"/>
      <c r="AD19" s="115"/>
      <c r="AE19" s="115"/>
      <c r="AF19" s="115"/>
      <c r="AG19" s="115"/>
      <c r="AH19" s="115"/>
      <c r="AI19" s="115"/>
      <c r="AJ19" s="115"/>
      <c r="AK19" s="115"/>
      <c r="AL19" s="164"/>
    </row>
    <row r="20" spans="1:38" ht="20.100000000000001" customHeight="1" outlineLevel="1" thickBot="1">
      <c r="A20" s="238" t="s">
        <v>35</v>
      </c>
      <c r="B20" s="228" t="s">
        <v>2</v>
      </c>
      <c r="C20" s="203">
        <v>2065</v>
      </c>
      <c r="D20" s="98">
        <v>0</v>
      </c>
      <c r="E20" s="98">
        <v>0</v>
      </c>
      <c r="F20" s="99">
        <f t="shared" si="9"/>
        <v>2065</v>
      </c>
      <c r="G20" s="306">
        <v>1995</v>
      </c>
      <c r="H20" s="283"/>
      <c r="I20" s="273">
        <v>1196102.7000000009</v>
      </c>
      <c r="J20" s="98">
        <v>0</v>
      </c>
      <c r="K20" s="98">
        <v>1196102.7000000009</v>
      </c>
      <c r="L20" s="98">
        <v>0</v>
      </c>
      <c r="M20" s="98">
        <v>0</v>
      </c>
      <c r="N20" s="120">
        <f t="shared" si="18"/>
        <v>1196102.7000000009</v>
      </c>
      <c r="O20" s="98">
        <v>0</v>
      </c>
      <c r="P20" s="98">
        <v>208470.87999999989</v>
      </c>
      <c r="Q20" s="252">
        <v>208470.87999999989</v>
      </c>
      <c r="R20" s="203">
        <v>108413.75999999982</v>
      </c>
      <c r="S20" s="98">
        <v>0</v>
      </c>
      <c r="T20" s="98">
        <v>0</v>
      </c>
      <c r="U20" s="120">
        <f t="shared" si="19"/>
        <v>108413.75999999982</v>
      </c>
      <c r="V20" s="98">
        <v>108413.75999999982</v>
      </c>
      <c r="W20" s="98">
        <v>0</v>
      </c>
      <c r="X20" s="98">
        <v>0</v>
      </c>
      <c r="Y20" s="120">
        <f t="shared" si="20"/>
        <v>108413.75999999982</v>
      </c>
      <c r="Z20" s="98">
        <v>167437.15999999977</v>
      </c>
      <c r="AA20" s="204">
        <v>167437.15999999977</v>
      </c>
      <c r="AB20" s="296"/>
      <c r="AC20" s="166"/>
      <c r="AD20" s="167"/>
      <c r="AE20" s="167"/>
      <c r="AF20" s="167"/>
      <c r="AG20" s="167"/>
      <c r="AH20" s="167"/>
      <c r="AI20" s="167"/>
      <c r="AJ20" s="167"/>
      <c r="AK20" s="167"/>
      <c r="AL20" s="168"/>
    </row>
    <row r="21" spans="1:38" ht="30" customHeight="1" outlineLevel="1" thickBot="1">
      <c r="A21" s="238" t="s">
        <v>36</v>
      </c>
      <c r="B21" s="228" t="s">
        <v>37</v>
      </c>
      <c r="C21" s="148">
        <f t="shared" ref="C21:U21" si="21">SUM(C22:C23)</f>
        <v>5201</v>
      </c>
      <c r="D21" s="95">
        <f t="shared" si="21"/>
        <v>13408</v>
      </c>
      <c r="E21" s="95">
        <f t="shared" si="21"/>
        <v>1711</v>
      </c>
      <c r="F21" s="95">
        <f t="shared" si="9"/>
        <v>20320</v>
      </c>
      <c r="G21" s="245">
        <f t="shared" ref="G21" si="22">SUM(G22:G23)</f>
        <v>21876</v>
      </c>
      <c r="H21" s="289">
        <f t="shared" si="21"/>
        <v>20320</v>
      </c>
      <c r="I21" s="267">
        <f t="shared" ref="I21:J21" si="23">SUM(I22:I23)</f>
        <v>21698550.674039554</v>
      </c>
      <c r="J21" s="95">
        <f t="shared" si="23"/>
        <v>9423483.4734711275</v>
      </c>
      <c r="K21" s="95">
        <f t="shared" ref="K21:M21" si="24">SUM(K22:K23)</f>
        <v>6173274.6089319959</v>
      </c>
      <c r="L21" s="95">
        <f t="shared" si="24"/>
        <v>12676532.298408106</v>
      </c>
      <c r="M21" s="95">
        <f t="shared" si="24"/>
        <v>1282286.6510816324</v>
      </c>
      <c r="N21" s="119">
        <f t="shared" si="21"/>
        <v>20132093.558421735</v>
      </c>
      <c r="O21" s="95">
        <f t="shared" si="21"/>
        <v>8380519.8864896214</v>
      </c>
      <c r="P21" s="95">
        <f t="shared" ref="P21:Q21" si="25">SUM(P22:P23)</f>
        <v>17752070.158421732</v>
      </c>
      <c r="Q21" s="245">
        <f t="shared" si="25"/>
        <v>5732574.7311294936</v>
      </c>
      <c r="R21" s="148">
        <f t="shared" si="21"/>
        <v>3093201.4200000004</v>
      </c>
      <c r="S21" s="95">
        <f t="shared" si="21"/>
        <v>9777547.3300000038</v>
      </c>
      <c r="T21" s="95">
        <f t="shared" si="21"/>
        <v>674109.6</v>
      </c>
      <c r="U21" s="119">
        <f t="shared" si="21"/>
        <v>13544858.350000003</v>
      </c>
      <c r="V21" s="95">
        <f t="shared" ref="V21:X21" si="26">SUM(V22:V23)</f>
        <v>1017327.0730000001</v>
      </c>
      <c r="W21" s="95">
        <f t="shared" si="26"/>
        <v>3192021.1520000044</v>
      </c>
      <c r="X21" s="95">
        <f t="shared" si="26"/>
        <v>202232.87999999989</v>
      </c>
      <c r="Y21" s="119">
        <f t="shared" ref="Y21" si="27">SUM(Y22:Y23)</f>
        <v>4411581.1050000042</v>
      </c>
      <c r="Z21" s="95">
        <f t="shared" ref="Z21:AA21" si="28">SUM(Z22:Z23)</f>
        <v>12715407.620000005</v>
      </c>
      <c r="AA21" s="147">
        <f t="shared" si="28"/>
        <v>4453529.1980000027</v>
      </c>
      <c r="AB21" s="296"/>
      <c r="AC21" s="159">
        <f t="shared" ref="AC21:AL21" si="29">SUM(AC22:AC23)</f>
        <v>0</v>
      </c>
      <c r="AD21" s="160">
        <f t="shared" si="29"/>
        <v>0</v>
      </c>
      <c r="AE21" s="160">
        <f t="shared" si="29"/>
        <v>0</v>
      </c>
      <c r="AF21" s="160">
        <f t="shared" si="29"/>
        <v>0</v>
      </c>
      <c r="AG21" s="160">
        <f t="shared" si="29"/>
        <v>0</v>
      </c>
      <c r="AH21" s="160">
        <f t="shared" si="29"/>
        <v>0</v>
      </c>
      <c r="AI21" s="160">
        <f t="shared" si="29"/>
        <v>0</v>
      </c>
      <c r="AJ21" s="160">
        <f t="shared" si="29"/>
        <v>0</v>
      </c>
      <c r="AK21" s="160">
        <f t="shared" si="29"/>
        <v>0</v>
      </c>
      <c r="AL21" s="161">
        <f t="shared" si="29"/>
        <v>0</v>
      </c>
    </row>
    <row r="22" spans="1:38" ht="20.100000000000001" customHeight="1" outlineLevel="1">
      <c r="A22" s="239"/>
      <c r="B22" s="229" t="s">
        <v>38</v>
      </c>
      <c r="C22" s="193">
        <v>5201</v>
      </c>
      <c r="D22" s="77">
        <v>13408</v>
      </c>
      <c r="E22" s="77">
        <v>1711</v>
      </c>
      <c r="F22" s="78">
        <f t="shared" si="9"/>
        <v>20320</v>
      </c>
      <c r="G22" s="246">
        <v>21876</v>
      </c>
      <c r="H22" s="290">
        <f>F22</f>
        <v>20320</v>
      </c>
      <c r="I22" s="76">
        <v>21698550.674039554</v>
      </c>
      <c r="J22" s="77">
        <v>9423483.4734711275</v>
      </c>
      <c r="K22" s="77">
        <v>6173274.6089319959</v>
      </c>
      <c r="L22" s="77">
        <v>12676532.298408106</v>
      </c>
      <c r="M22" s="77">
        <v>1282286.6510816324</v>
      </c>
      <c r="N22" s="124">
        <f t="shared" ref="N22:N23" si="30">SUM(K22:M22)</f>
        <v>20132093.558421735</v>
      </c>
      <c r="O22" s="125">
        <v>8380519.8864896214</v>
      </c>
      <c r="P22" s="77">
        <v>17752070.158421732</v>
      </c>
      <c r="Q22" s="246">
        <v>5732574.7311294936</v>
      </c>
      <c r="R22" s="193">
        <v>3093201.4200000004</v>
      </c>
      <c r="S22" s="77">
        <v>9777547.3300000038</v>
      </c>
      <c r="T22" s="77">
        <v>674109.6</v>
      </c>
      <c r="U22" s="124">
        <f t="shared" ref="U22:U23" si="31">SUM(R22:T22)</f>
        <v>13544858.350000003</v>
      </c>
      <c r="V22" s="77">
        <v>1017327.0730000001</v>
      </c>
      <c r="W22" s="77">
        <v>3192021.1520000044</v>
      </c>
      <c r="X22" s="77">
        <v>202232.87999999989</v>
      </c>
      <c r="Y22" s="124">
        <f t="shared" ref="Y22:Y23" si="32">SUM(V22:X22)</f>
        <v>4411581.1050000042</v>
      </c>
      <c r="Z22" s="77">
        <v>12715407.620000005</v>
      </c>
      <c r="AA22" s="194">
        <v>4453529.1980000027</v>
      </c>
      <c r="AB22" s="296"/>
      <c r="AC22" s="151"/>
      <c r="AD22" s="110"/>
      <c r="AE22" s="110"/>
      <c r="AF22" s="110"/>
      <c r="AG22" s="110"/>
      <c r="AH22" s="110"/>
      <c r="AI22" s="110"/>
      <c r="AJ22" s="110"/>
      <c r="AK22" s="110"/>
      <c r="AL22" s="149"/>
    </row>
    <row r="23" spans="1:38" ht="20.100000000000001" customHeight="1" outlineLevel="1" thickBot="1">
      <c r="A23" s="241"/>
      <c r="B23" s="231" t="s">
        <v>39</v>
      </c>
      <c r="C23" s="205">
        <v>0</v>
      </c>
      <c r="D23" s="87">
        <v>0</v>
      </c>
      <c r="E23" s="87">
        <v>0</v>
      </c>
      <c r="F23" s="87">
        <f t="shared" si="9"/>
        <v>0</v>
      </c>
      <c r="G23" s="253">
        <v>0</v>
      </c>
      <c r="H23" s="290">
        <f>F23</f>
        <v>0</v>
      </c>
      <c r="I23" s="274">
        <v>0</v>
      </c>
      <c r="J23" s="87">
        <v>0</v>
      </c>
      <c r="K23" s="87">
        <v>0</v>
      </c>
      <c r="L23" s="87">
        <v>0</v>
      </c>
      <c r="M23" s="87">
        <v>0</v>
      </c>
      <c r="N23" s="134">
        <f t="shared" si="30"/>
        <v>0</v>
      </c>
      <c r="O23" s="135">
        <v>0</v>
      </c>
      <c r="P23" s="87">
        <v>0</v>
      </c>
      <c r="Q23" s="253">
        <v>0</v>
      </c>
      <c r="R23" s="205">
        <v>0</v>
      </c>
      <c r="S23" s="87">
        <v>0</v>
      </c>
      <c r="T23" s="87">
        <v>0</v>
      </c>
      <c r="U23" s="134">
        <f t="shared" si="31"/>
        <v>0</v>
      </c>
      <c r="V23" s="87">
        <v>0</v>
      </c>
      <c r="W23" s="87">
        <v>0</v>
      </c>
      <c r="X23" s="87">
        <v>0</v>
      </c>
      <c r="Y23" s="134">
        <f t="shared" si="32"/>
        <v>0</v>
      </c>
      <c r="Z23" s="87">
        <v>0</v>
      </c>
      <c r="AA23" s="206">
        <v>0</v>
      </c>
      <c r="AB23" s="296"/>
      <c r="AC23" s="170"/>
      <c r="AD23" s="109"/>
      <c r="AE23" s="109"/>
      <c r="AF23" s="109"/>
      <c r="AG23" s="109"/>
      <c r="AH23" s="109"/>
      <c r="AI23" s="109"/>
      <c r="AJ23" s="109"/>
      <c r="AK23" s="109"/>
      <c r="AL23" s="169"/>
    </row>
    <row r="24" spans="1:38" ht="30" customHeight="1" outlineLevel="1" thickBot="1">
      <c r="A24" s="238" t="s">
        <v>40</v>
      </c>
      <c r="B24" s="228" t="s">
        <v>41</v>
      </c>
      <c r="C24" s="207">
        <f t="shared" ref="C24:U24" si="33">SUM(C25:C27)</f>
        <v>13480</v>
      </c>
      <c r="D24" s="100">
        <f t="shared" si="33"/>
        <v>717604</v>
      </c>
      <c r="E24" s="100">
        <f t="shared" si="33"/>
        <v>1711</v>
      </c>
      <c r="F24" s="101">
        <f t="shared" si="9"/>
        <v>732795</v>
      </c>
      <c r="G24" s="254">
        <f t="shared" ref="G24" si="34">SUM(G25:G27)</f>
        <v>87220</v>
      </c>
      <c r="H24" s="291">
        <f>SUM(H25:H27)</f>
        <v>732795</v>
      </c>
      <c r="I24" s="275">
        <f t="shared" ref="I24:J24" si="35">SUM(I25:I27)</f>
        <v>4159638.0561542213</v>
      </c>
      <c r="J24" s="100">
        <f t="shared" si="35"/>
        <v>1053705.298209501</v>
      </c>
      <c r="K24" s="100">
        <f t="shared" ref="K24:M24" si="36">SUM(K25:K27)</f>
        <v>621736.7345647827</v>
      </c>
      <c r="L24" s="100">
        <f t="shared" si="36"/>
        <v>3286847.9674699064</v>
      </c>
      <c r="M24" s="100">
        <f t="shared" si="36"/>
        <v>78522.210460950024</v>
      </c>
      <c r="N24" s="106">
        <f t="shared" si="33"/>
        <v>3987106.9124956392</v>
      </c>
      <c r="O24" s="100">
        <f t="shared" si="33"/>
        <v>933018.84559724131</v>
      </c>
      <c r="P24" s="100">
        <f t="shared" ref="P24:Q24" si="37">SUM(P25:P27)</f>
        <v>3686006.1651209258</v>
      </c>
      <c r="Q24" s="254">
        <f t="shared" si="37"/>
        <v>2352034.8567510727</v>
      </c>
      <c r="R24" s="207">
        <f t="shared" si="33"/>
        <v>307247.90779411775</v>
      </c>
      <c r="S24" s="100">
        <f t="shared" si="33"/>
        <v>1104442.6970588234</v>
      </c>
      <c r="T24" s="100">
        <f t="shared" si="33"/>
        <v>45027.55</v>
      </c>
      <c r="U24" s="106">
        <f t="shared" si="33"/>
        <v>1456718.1548529412</v>
      </c>
      <c r="V24" s="100">
        <f t="shared" ref="V24:X24" si="38">SUM(V25:V27)</f>
        <v>102200.07179411777</v>
      </c>
      <c r="W24" s="100">
        <f t="shared" si="38"/>
        <v>433210.6250588235</v>
      </c>
      <c r="X24" s="100">
        <f t="shared" si="38"/>
        <v>13508.265000000007</v>
      </c>
      <c r="Y24" s="106">
        <f t="shared" ref="Y24" si="39">SUM(Y25:Y27)</f>
        <v>548918.96185294131</v>
      </c>
      <c r="Z24" s="100">
        <f t="shared" ref="Z24:AA24" si="40">SUM(Z25:Z27)</f>
        <v>1555924.6376470588</v>
      </c>
      <c r="AA24" s="243">
        <f t="shared" si="40"/>
        <v>625000.27264705882</v>
      </c>
      <c r="AB24" s="296"/>
      <c r="AC24" s="172">
        <f t="shared" ref="AC24:AL24" si="41">SUM(AC25:AC27)</f>
        <v>0</v>
      </c>
      <c r="AD24" s="173">
        <f t="shared" si="41"/>
        <v>0</v>
      </c>
      <c r="AE24" s="173">
        <f t="shared" si="41"/>
        <v>0</v>
      </c>
      <c r="AF24" s="173">
        <f t="shared" si="41"/>
        <v>0</v>
      </c>
      <c r="AG24" s="173">
        <f t="shared" si="41"/>
        <v>0</v>
      </c>
      <c r="AH24" s="173">
        <f t="shared" si="41"/>
        <v>0</v>
      </c>
      <c r="AI24" s="173">
        <f t="shared" si="41"/>
        <v>0</v>
      </c>
      <c r="AJ24" s="173">
        <f t="shared" si="41"/>
        <v>0</v>
      </c>
      <c r="AK24" s="173">
        <f t="shared" si="41"/>
        <v>0</v>
      </c>
      <c r="AL24" s="171">
        <f t="shared" si="41"/>
        <v>0</v>
      </c>
    </row>
    <row r="25" spans="1:38" ht="30" customHeight="1" outlineLevel="1">
      <c r="A25" s="239"/>
      <c r="B25" s="229" t="s">
        <v>42</v>
      </c>
      <c r="C25" s="193">
        <v>6206</v>
      </c>
      <c r="D25" s="77">
        <v>702897</v>
      </c>
      <c r="E25" s="77">
        <v>0</v>
      </c>
      <c r="F25" s="78">
        <f t="shared" si="9"/>
        <v>709103</v>
      </c>
      <c r="G25" s="305">
        <v>64828</v>
      </c>
      <c r="H25" s="290">
        <f t="shared" ref="H25:H26" si="42">F25</f>
        <v>709103</v>
      </c>
      <c r="I25" s="76">
        <v>1703435.0330882345</v>
      </c>
      <c r="J25" s="77">
        <v>0</v>
      </c>
      <c r="K25" s="77">
        <v>51353.705882352908</v>
      </c>
      <c r="L25" s="77">
        <v>1652081.3272058815</v>
      </c>
      <c r="M25" s="77">
        <v>0</v>
      </c>
      <c r="N25" s="124">
        <f t="shared" ref="N25:N29" si="43">SUM(K25:M25)</f>
        <v>1703435.0330882345</v>
      </c>
      <c r="O25" s="125">
        <v>0</v>
      </c>
      <c r="P25" s="77">
        <v>1664067.1000000006</v>
      </c>
      <c r="Q25" s="246">
        <v>1664067.1000000006</v>
      </c>
      <c r="R25" s="193">
        <v>7320.1977941176474</v>
      </c>
      <c r="S25" s="77">
        <v>81166.447058823542</v>
      </c>
      <c r="T25" s="77">
        <v>0</v>
      </c>
      <c r="U25" s="124">
        <f t="shared" ref="U25:U29" si="44">SUM(R25:T25)</f>
        <v>88486.644852941186</v>
      </c>
      <c r="V25" s="77">
        <v>7320.1977941176474</v>
      </c>
      <c r="W25" s="77">
        <v>81166.447058823542</v>
      </c>
      <c r="X25" s="77">
        <v>0</v>
      </c>
      <c r="Y25" s="124">
        <f t="shared" ref="Y25:Y29" si="45">SUM(V25:X25)</f>
        <v>88486.644852941186</v>
      </c>
      <c r="Z25" s="77">
        <v>103432.56764705881</v>
      </c>
      <c r="AA25" s="194">
        <v>103432.56764705881</v>
      </c>
      <c r="AB25" s="296"/>
      <c r="AC25" s="151"/>
      <c r="AD25" s="110"/>
      <c r="AE25" s="110"/>
      <c r="AF25" s="110"/>
      <c r="AG25" s="110"/>
      <c r="AH25" s="110"/>
      <c r="AI25" s="110"/>
      <c r="AJ25" s="110"/>
      <c r="AK25" s="110"/>
      <c r="AL25" s="149"/>
    </row>
    <row r="26" spans="1:38" ht="30" customHeight="1" outlineLevel="1">
      <c r="A26" s="240"/>
      <c r="B26" s="232" t="s">
        <v>3</v>
      </c>
      <c r="C26" s="209">
        <v>7274</v>
      </c>
      <c r="D26" s="88">
        <v>14707</v>
      </c>
      <c r="E26" s="88">
        <v>1711</v>
      </c>
      <c r="F26" s="88">
        <f t="shared" si="9"/>
        <v>23692</v>
      </c>
      <c r="G26" s="255">
        <v>22392</v>
      </c>
      <c r="H26" s="290">
        <f t="shared" si="42"/>
        <v>23692</v>
      </c>
      <c r="I26" s="276">
        <v>2456203.023065987</v>
      </c>
      <c r="J26" s="88">
        <v>1053705.298209501</v>
      </c>
      <c r="K26" s="88">
        <v>570383.02868242981</v>
      </c>
      <c r="L26" s="88">
        <v>1634766.6402640247</v>
      </c>
      <c r="M26" s="88">
        <v>78522.210460950024</v>
      </c>
      <c r="N26" s="136">
        <f t="shared" si="43"/>
        <v>2283671.8794074045</v>
      </c>
      <c r="O26" s="137">
        <v>933018.84559724131</v>
      </c>
      <c r="P26" s="88">
        <v>2021939.0651209254</v>
      </c>
      <c r="Q26" s="255">
        <v>687967.75675107213</v>
      </c>
      <c r="R26" s="209">
        <v>299927.71000000008</v>
      </c>
      <c r="S26" s="88">
        <v>1023276.25</v>
      </c>
      <c r="T26" s="88">
        <v>45027.55</v>
      </c>
      <c r="U26" s="136">
        <f t="shared" si="44"/>
        <v>1368231.51</v>
      </c>
      <c r="V26" s="88">
        <v>94879.874000000127</v>
      </c>
      <c r="W26" s="88">
        <v>352044.17799999996</v>
      </c>
      <c r="X26" s="88">
        <v>13508.265000000007</v>
      </c>
      <c r="Y26" s="136">
        <f t="shared" si="45"/>
        <v>460432.3170000001</v>
      </c>
      <c r="Z26" s="88">
        <v>1452492.07</v>
      </c>
      <c r="AA26" s="210">
        <v>521567.70499999996</v>
      </c>
      <c r="AB26" s="296"/>
      <c r="AC26" s="175"/>
      <c r="AD26" s="111"/>
      <c r="AE26" s="111"/>
      <c r="AF26" s="111"/>
      <c r="AG26" s="111"/>
      <c r="AH26" s="111"/>
      <c r="AI26" s="111"/>
      <c r="AJ26" s="111"/>
      <c r="AK26" s="111"/>
      <c r="AL26" s="174"/>
    </row>
    <row r="27" spans="1:38" ht="20.100000000000001" customHeight="1" outlineLevel="1" thickBot="1">
      <c r="A27" s="241"/>
      <c r="B27" s="231" t="s">
        <v>43</v>
      </c>
      <c r="C27" s="211">
        <v>0</v>
      </c>
      <c r="D27" s="89">
        <v>0</v>
      </c>
      <c r="E27" s="89">
        <v>0</v>
      </c>
      <c r="F27" s="90">
        <f t="shared" si="9"/>
        <v>0</v>
      </c>
      <c r="G27" s="256">
        <v>0</v>
      </c>
      <c r="H27" s="286"/>
      <c r="I27" s="277">
        <v>0</v>
      </c>
      <c r="J27" s="89">
        <v>0</v>
      </c>
      <c r="K27" s="89">
        <v>0</v>
      </c>
      <c r="L27" s="89">
        <v>0</v>
      </c>
      <c r="M27" s="89">
        <v>0</v>
      </c>
      <c r="N27" s="123">
        <f t="shared" si="43"/>
        <v>0</v>
      </c>
      <c r="O27" s="104">
        <v>0</v>
      </c>
      <c r="P27" s="89">
        <v>0</v>
      </c>
      <c r="Q27" s="256">
        <v>0</v>
      </c>
      <c r="R27" s="211">
        <v>0</v>
      </c>
      <c r="S27" s="89">
        <v>0</v>
      </c>
      <c r="T27" s="89">
        <v>0</v>
      </c>
      <c r="U27" s="123">
        <f t="shared" si="44"/>
        <v>0</v>
      </c>
      <c r="V27" s="89">
        <v>0</v>
      </c>
      <c r="W27" s="89">
        <v>0</v>
      </c>
      <c r="X27" s="89">
        <v>0</v>
      </c>
      <c r="Y27" s="123">
        <f t="shared" si="45"/>
        <v>0</v>
      </c>
      <c r="Z27" s="89">
        <v>0</v>
      </c>
      <c r="AA27" s="212">
        <v>0</v>
      </c>
      <c r="AB27" s="296"/>
      <c r="AC27" s="177"/>
      <c r="AD27" s="116"/>
      <c r="AE27" s="116"/>
      <c r="AF27" s="116"/>
      <c r="AG27" s="116"/>
      <c r="AH27" s="116"/>
      <c r="AI27" s="116"/>
      <c r="AJ27" s="116"/>
      <c r="AK27" s="116"/>
      <c r="AL27" s="176"/>
    </row>
    <row r="28" spans="1:38" ht="20.100000000000001" customHeight="1" outlineLevel="1" thickBot="1">
      <c r="A28" s="238" t="s">
        <v>44</v>
      </c>
      <c r="B28" s="295" t="s">
        <v>4</v>
      </c>
      <c r="C28" s="203">
        <v>0</v>
      </c>
      <c r="D28" s="98">
        <v>0</v>
      </c>
      <c r="E28" s="98">
        <v>0</v>
      </c>
      <c r="F28" s="99">
        <f t="shared" si="9"/>
        <v>0</v>
      </c>
      <c r="G28" s="252">
        <v>0</v>
      </c>
      <c r="H28" s="283"/>
      <c r="I28" s="273">
        <v>0</v>
      </c>
      <c r="J28" s="98">
        <v>0</v>
      </c>
      <c r="K28" s="98">
        <v>0</v>
      </c>
      <c r="L28" s="98">
        <v>0</v>
      </c>
      <c r="M28" s="98">
        <v>0</v>
      </c>
      <c r="N28" s="120">
        <f t="shared" si="43"/>
        <v>0</v>
      </c>
      <c r="O28" s="98">
        <v>0</v>
      </c>
      <c r="P28" s="98">
        <v>0</v>
      </c>
      <c r="Q28" s="252">
        <v>0</v>
      </c>
      <c r="R28" s="203">
        <v>0</v>
      </c>
      <c r="S28" s="98">
        <v>0</v>
      </c>
      <c r="T28" s="98">
        <v>0</v>
      </c>
      <c r="U28" s="120">
        <f t="shared" si="44"/>
        <v>0</v>
      </c>
      <c r="V28" s="98">
        <v>0</v>
      </c>
      <c r="W28" s="98">
        <v>0</v>
      </c>
      <c r="X28" s="98">
        <v>0</v>
      </c>
      <c r="Y28" s="120">
        <f t="shared" si="45"/>
        <v>0</v>
      </c>
      <c r="Z28" s="98">
        <v>0</v>
      </c>
      <c r="AA28" s="204">
        <v>0</v>
      </c>
      <c r="AB28" s="296"/>
      <c r="AC28" s="166"/>
      <c r="AD28" s="167"/>
      <c r="AE28" s="167"/>
      <c r="AF28" s="167"/>
      <c r="AG28" s="167"/>
      <c r="AH28" s="167"/>
      <c r="AI28" s="167"/>
      <c r="AJ28" s="167"/>
      <c r="AK28" s="167"/>
      <c r="AL28" s="168"/>
    </row>
    <row r="29" spans="1:38" ht="20.100000000000001" customHeight="1" outlineLevel="1" thickBot="1">
      <c r="A29" s="242" t="s">
        <v>45</v>
      </c>
      <c r="B29" s="233" t="s">
        <v>12</v>
      </c>
      <c r="C29" s="213">
        <v>0</v>
      </c>
      <c r="D29" s="102">
        <v>0</v>
      </c>
      <c r="E29" s="102">
        <v>0</v>
      </c>
      <c r="F29" s="103">
        <f t="shared" si="9"/>
        <v>0</v>
      </c>
      <c r="G29" s="257">
        <v>0</v>
      </c>
      <c r="H29" s="290">
        <f t="shared" ref="H29" si="46">F29</f>
        <v>0</v>
      </c>
      <c r="I29" s="278">
        <v>0</v>
      </c>
      <c r="J29" s="102">
        <v>0</v>
      </c>
      <c r="K29" s="102">
        <v>0</v>
      </c>
      <c r="L29" s="102">
        <v>0</v>
      </c>
      <c r="M29" s="102">
        <v>0</v>
      </c>
      <c r="N29" s="121">
        <f t="shared" si="43"/>
        <v>0</v>
      </c>
      <c r="O29" s="102">
        <v>0</v>
      </c>
      <c r="P29" s="102">
        <v>0</v>
      </c>
      <c r="Q29" s="257">
        <v>0</v>
      </c>
      <c r="R29" s="213">
        <v>0</v>
      </c>
      <c r="S29" s="102">
        <v>0</v>
      </c>
      <c r="T29" s="102">
        <v>0</v>
      </c>
      <c r="U29" s="121">
        <f t="shared" si="44"/>
        <v>0</v>
      </c>
      <c r="V29" s="102">
        <v>0</v>
      </c>
      <c r="W29" s="102">
        <v>0</v>
      </c>
      <c r="X29" s="102">
        <v>0</v>
      </c>
      <c r="Y29" s="121">
        <f t="shared" si="45"/>
        <v>0</v>
      </c>
      <c r="Z29" s="102">
        <v>0</v>
      </c>
      <c r="AA29" s="214">
        <v>0</v>
      </c>
      <c r="AB29" s="296"/>
      <c r="AC29" s="178"/>
      <c r="AD29" s="179"/>
      <c r="AE29" s="179"/>
      <c r="AF29" s="179"/>
      <c r="AG29" s="179"/>
      <c r="AH29" s="179"/>
      <c r="AI29" s="179"/>
      <c r="AJ29" s="179"/>
      <c r="AK29" s="179"/>
      <c r="AL29" s="180"/>
    </row>
    <row r="30" spans="1:38" ht="30" customHeight="1" outlineLevel="1" thickBot="1">
      <c r="A30" s="238" t="s">
        <v>46</v>
      </c>
      <c r="B30" s="228" t="s">
        <v>47</v>
      </c>
      <c r="C30" s="207">
        <f>SUM(C31:C32)</f>
        <v>0</v>
      </c>
      <c r="D30" s="100">
        <f>SUM(D31:D32)</f>
        <v>0</v>
      </c>
      <c r="E30" s="100">
        <f>SUM(E31:E32)</f>
        <v>0</v>
      </c>
      <c r="F30" s="101">
        <f t="shared" si="9"/>
        <v>0</v>
      </c>
      <c r="G30" s="254">
        <f>SUM(G31:G32)</f>
        <v>0</v>
      </c>
      <c r="H30" s="283"/>
      <c r="I30" s="275">
        <f>SUM(I31:I32)</f>
        <v>0</v>
      </c>
      <c r="J30" s="100">
        <f>SUM(J31:J32)</f>
        <v>0</v>
      </c>
      <c r="K30" s="100">
        <f t="shared" ref="K30:Q30" si="47">SUM(K31:K32)</f>
        <v>0</v>
      </c>
      <c r="L30" s="100">
        <f t="shared" si="47"/>
        <v>0</v>
      </c>
      <c r="M30" s="100">
        <f t="shared" si="47"/>
        <v>0</v>
      </c>
      <c r="N30" s="106">
        <f t="shared" ref="N30:U30" si="48">SUM(N31:N32)</f>
        <v>0</v>
      </c>
      <c r="O30" s="100">
        <f t="shared" si="47"/>
        <v>0</v>
      </c>
      <c r="P30" s="100">
        <f t="shared" si="47"/>
        <v>0</v>
      </c>
      <c r="Q30" s="254">
        <f t="shared" si="47"/>
        <v>0</v>
      </c>
      <c r="R30" s="207">
        <f t="shared" si="48"/>
        <v>0</v>
      </c>
      <c r="S30" s="100">
        <f t="shared" si="48"/>
        <v>0</v>
      </c>
      <c r="T30" s="100">
        <f t="shared" si="48"/>
        <v>0</v>
      </c>
      <c r="U30" s="106">
        <f t="shared" si="48"/>
        <v>0</v>
      </c>
      <c r="V30" s="100">
        <f t="shared" ref="V30:X30" si="49">SUM(V31:V32)</f>
        <v>0</v>
      </c>
      <c r="W30" s="100">
        <f t="shared" si="49"/>
        <v>0</v>
      </c>
      <c r="X30" s="100">
        <f t="shared" si="49"/>
        <v>0</v>
      </c>
      <c r="Y30" s="106">
        <f t="shared" ref="Y30:AA30" si="50">SUM(Y31:Y32)</f>
        <v>0</v>
      </c>
      <c r="Z30" s="100">
        <f t="shared" si="50"/>
        <v>0</v>
      </c>
      <c r="AA30" s="208">
        <f t="shared" si="50"/>
        <v>0</v>
      </c>
      <c r="AB30" s="296"/>
      <c r="AC30" s="172">
        <f t="shared" ref="AC30:AL30" si="51">SUM(AC31:AC32)</f>
        <v>0</v>
      </c>
      <c r="AD30" s="173">
        <f t="shared" si="51"/>
        <v>0</v>
      </c>
      <c r="AE30" s="173">
        <f t="shared" si="51"/>
        <v>0</v>
      </c>
      <c r="AF30" s="173">
        <f t="shared" si="51"/>
        <v>0</v>
      </c>
      <c r="AG30" s="173">
        <f t="shared" si="51"/>
        <v>0</v>
      </c>
      <c r="AH30" s="173">
        <f t="shared" si="51"/>
        <v>0</v>
      </c>
      <c r="AI30" s="173">
        <f t="shared" si="51"/>
        <v>0</v>
      </c>
      <c r="AJ30" s="173">
        <f t="shared" si="51"/>
        <v>0</v>
      </c>
      <c r="AK30" s="173">
        <f t="shared" si="51"/>
        <v>0</v>
      </c>
      <c r="AL30" s="171">
        <f t="shared" si="51"/>
        <v>0</v>
      </c>
    </row>
    <row r="31" spans="1:38" ht="20.100000000000001" customHeight="1" outlineLevel="1">
      <c r="A31" s="239"/>
      <c r="B31" s="229" t="s">
        <v>48</v>
      </c>
      <c r="C31" s="215">
        <v>0</v>
      </c>
      <c r="D31" s="91">
        <v>0</v>
      </c>
      <c r="E31" s="91">
        <v>0</v>
      </c>
      <c r="F31" s="91">
        <f t="shared" si="9"/>
        <v>0</v>
      </c>
      <c r="G31" s="258">
        <v>0</v>
      </c>
      <c r="H31" s="284"/>
      <c r="I31" s="279">
        <v>0</v>
      </c>
      <c r="J31" s="91">
        <v>0</v>
      </c>
      <c r="K31" s="91">
        <v>0</v>
      </c>
      <c r="L31" s="91">
        <v>0</v>
      </c>
      <c r="M31" s="91">
        <v>0</v>
      </c>
      <c r="N31" s="138">
        <f t="shared" ref="N31:N33" si="52">SUM(K31:M31)</f>
        <v>0</v>
      </c>
      <c r="O31" s="139">
        <v>0</v>
      </c>
      <c r="P31" s="91">
        <v>0</v>
      </c>
      <c r="Q31" s="258">
        <v>0</v>
      </c>
      <c r="R31" s="215">
        <v>0</v>
      </c>
      <c r="S31" s="91">
        <v>0</v>
      </c>
      <c r="T31" s="91">
        <v>0</v>
      </c>
      <c r="U31" s="138">
        <f t="shared" ref="U31:U33" si="53">SUM(R31:T31)</f>
        <v>0</v>
      </c>
      <c r="V31" s="91">
        <v>0</v>
      </c>
      <c r="W31" s="91">
        <v>0</v>
      </c>
      <c r="X31" s="91">
        <v>0</v>
      </c>
      <c r="Y31" s="138">
        <f t="shared" ref="Y31:Y33" si="54">SUM(V31:X31)</f>
        <v>0</v>
      </c>
      <c r="Z31" s="91">
        <v>0</v>
      </c>
      <c r="AA31" s="216">
        <v>0</v>
      </c>
      <c r="AB31" s="296"/>
      <c r="AC31" s="182"/>
      <c r="AD31" s="117"/>
      <c r="AE31" s="117"/>
      <c r="AF31" s="117"/>
      <c r="AG31" s="117"/>
      <c r="AH31" s="117"/>
      <c r="AI31" s="117"/>
      <c r="AJ31" s="117"/>
      <c r="AK31" s="117"/>
      <c r="AL31" s="181"/>
    </row>
    <row r="32" spans="1:38" ht="20.100000000000001" customHeight="1" outlineLevel="1" thickBot="1">
      <c r="A32" s="241"/>
      <c r="B32" s="231" t="s">
        <v>49</v>
      </c>
      <c r="C32" s="205">
        <v>0</v>
      </c>
      <c r="D32" s="87">
        <v>0</v>
      </c>
      <c r="E32" s="87">
        <v>0</v>
      </c>
      <c r="F32" s="87">
        <f t="shared" si="9"/>
        <v>0</v>
      </c>
      <c r="G32" s="253">
        <v>0</v>
      </c>
      <c r="H32" s="286"/>
      <c r="I32" s="274">
        <v>0</v>
      </c>
      <c r="J32" s="87">
        <v>0</v>
      </c>
      <c r="K32" s="87">
        <v>0</v>
      </c>
      <c r="L32" s="87">
        <v>0</v>
      </c>
      <c r="M32" s="87">
        <v>0</v>
      </c>
      <c r="N32" s="134">
        <f t="shared" si="52"/>
        <v>0</v>
      </c>
      <c r="O32" s="135">
        <v>0</v>
      </c>
      <c r="P32" s="87">
        <v>0</v>
      </c>
      <c r="Q32" s="253">
        <v>0</v>
      </c>
      <c r="R32" s="205">
        <v>0</v>
      </c>
      <c r="S32" s="87">
        <v>0</v>
      </c>
      <c r="T32" s="87">
        <v>0</v>
      </c>
      <c r="U32" s="134">
        <f t="shared" si="53"/>
        <v>0</v>
      </c>
      <c r="V32" s="87">
        <v>0</v>
      </c>
      <c r="W32" s="87">
        <v>0</v>
      </c>
      <c r="X32" s="87">
        <v>0</v>
      </c>
      <c r="Y32" s="134">
        <f t="shared" si="54"/>
        <v>0</v>
      </c>
      <c r="Z32" s="87">
        <v>0</v>
      </c>
      <c r="AA32" s="206">
        <v>0</v>
      </c>
      <c r="AB32" s="296"/>
      <c r="AC32" s="170"/>
      <c r="AD32" s="109"/>
      <c r="AE32" s="109"/>
      <c r="AF32" s="109"/>
      <c r="AG32" s="109"/>
      <c r="AH32" s="109"/>
      <c r="AI32" s="109"/>
      <c r="AJ32" s="109"/>
      <c r="AK32" s="109"/>
      <c r="AL32" s="169"/>
    </row>
    <row r="33" spans="1:38" ht="20.100000000000001" customHeight="1" outlineLevel="1" thickBot="1">
      <c r="A33" s="238" t="s">
        <v>50</v>
      </c>
      <c r="B33" s="295" t="s">
        <v>13</v>
      </c>
      <c r="C33" s="203">
        <v>0</v>
      </c>
      <c r="D33" s="98">
        <v>0</v>
      </c>
      <c r="E33" s="98">
        <v>0</v>
      </c>
      <c r="F33" s="99">
        <f t="shared" si="9"/>
        <v>0</v>
      </c>
      <c r="G33" s="252">
        <v>0</v>
      </c>
      <c r="H33" s="308">
        <f t="shared" ref="H33" si="55">F33</f>
        <v>0</v>
      </c>
      <c r="I33" s="273">
        <v>0</v>
      </c>
      <c r="J33" s="98">
        <v>0</v>
      </c>
      <c r="K33" s="98">
        <v>0</v>
      </c>
      <c r="L33" s="98">
        <v>0</v>
      </c>
      <c r="M33" s="98">
        <v>0</v>
      </c>
      <c r="N33" s="120">
        <f t="shared" si="52"/>
        <v>0</v>
      </c>
      <c r="O33" s="98">
        <v>0</v>
      </c>
      <c r="P33" s="98">
        <v>0</v>
      </c>
      <c r="Q33" s="252">
        <v>0</v>
      </c>
      <c r="R33" s="203">
        <v>0</v>
      </c>
      <c r="S33" s="98">
        <v>0</v>
      </c>
      <c r="T33" s="98">
        <v>0</v>
      </c>
      <c r="U33" s="120">
        <f t="shared" si="53"/>
        <v>0</v>
      </c>
      <c r="V33" s="98">
        <v>0</v>
      </c>
      <c r="W33" s="98">
        <v>0</v>
      </c>
      <c r="X33" s="98">
        <v>0</v>
      </c>
      <c r="Y33" s="120">
        <f t="shared" si="54"/>
        <v>0</v>
      </c>
      <c r="Z33" s="98">
        <v>0</v>
      </c>
      <c r="AA33" s="204">
        <v>0</v>
      </c>
      <c r="AB33" s="296"/>
      <c r="AC33" s="166"/>
      <c r="AD33" s="167"/>
      <c r="AE33" s="167"/>
      <c r="AF33" s="167"/>
      <c r="AG33" s="167"/>
      <c r="AH33" s="167"/>
      <c r="AI33" s="167"/>
      <c r="AJ33" s="167"/>
      <c r="AK33" s="167"/>
      <c r="AL33" s="168"/>
    </row>
    <row r="34" spans="1:38" ht="30" customHeight="1" outlineLevel="1" thickBot="1">
      <c r="A34" s="238" t="s">
        <v>51</v>
      </c>
      <c r="B34" s="295" t="s">
        <v>14</v>
      </c>
      <c r="C34" s="207">
        <f>SUM(C35:C36)</f>
        <v>0</v>
      </c>
      <c r="D34" s="100">
        <f>SUM(D35:D36)</f>
        <v>0</v>
      </c>
      <c r="E34" s="100">
        <f>SUM(E35:E36)</f>
        <v>0</v>
      </c>
      <c r="F34" s="101">
        <f t="shared" si="9"/>
        <v>0</v>
      </c>
      <c r="G34" s="254">
        <f>SUM(G35:G36)</f>
        <v>0</v>
      </c>
      <c r="H34" s="283"/>
      <c r="I34" s="275">
        <f>SUM(I35:I36)</f>
        <v>0</v>
      </c>
      <c r="J34" s="100">
        <f>SUM(J35:J36)</f>
        <v>0</v>
      </c>
      <c r="K34" s="100">
        <f t="shared" ref="K34:Q34" si="56">SUM(K35:K36)</f>
        <v>0</v>
      </c>
      <c r="L34" s="100">
        <f t="shared" si="56"/>
        <v>0</v>
      </c>
      <c r="M34" s="100">
        <f t="shared" si="56"/>
        <v>0</v>
      </c>
      <c r="N34" s="106">
        <f t="shared" ref="N34:U34" si="57">SUM(N35:N36)</f>
        <v>0</v>
      </c>
      <c r="O34" s="100">
        <f t="shared" si="56"/>
        <v>0</v>
      </c>
      <c r="P34" s="100">
        <f t="shared" si="56"/>
        <v>0</v>
      </c>
      <c r="Q34" s="254">
        <f t="shared" si="56"/>
        <v>0</v>
      </c>
      <c r="R34" s="207">
        <f t="shared" si="57"/>
        <v>0</v>
      </c>
      <c r="S34" s="100">
        <f t="shared" si="57"/>
        <v>0</v>
      </c>
      <c r="T34" s="100">
        <f t="shared" si="57"/>
        <v>0</v>
      </c>
      <c r="U34" s="106">
        <f t="shared" si="57"/>
        <v>0</v>
      </c>
      <c r="V34" s="100">
        <f t="shared" ref="V34:X34" si="58">SUM(V35:V36)</f>
        <v>0</v>
      </c>
      <c r="W34" s="100">
        <f t="shared" si="58"/>
        <v>0</v>
      </c>
      <c r="X34" s="100">
        <f t="shared" si="58"/>
        <v>0</v>
      </c>
      <c r="Y34" s="106">
        <f t="shared" ref="Y34:AA34" si="59">SUM(Y35:Y36)</f>
        <v>0</v>
      </c>
      <c r="Z34" s="100">
        <f t="shared" si="59"/>
        <v>0</v>
      </c>
      <c r="AA34" s="208">
        <f t="shared" si="59"/>
        <v>0</v>
      </c>
      <c r="AB34" s="296"/>
      <c r="AC34" s="172">
        <f t="shared" ref="AC34:AL34" si="60">SUM(AC35:AC36)</f>
        <v>0</v>
      </c>
      <c r="AD34" s="173">
        <f t="shared" si="60"/>
        <v>0</v>
      </c>
      <c r="AE34" s="173">
        <f t="shared" si="60"/>
        <v>0</v>
      </c>
      <c r="AF34" s="173">
        <f t="shared" si="60"/>
        <v>0</v>
      </c>
      <c r="AG34" s="173">
        <f t="shared" si="60"/>
        <v>0</v>
      </c>
      <c r="AH34" s="173">
        <f t="shared" si="60"/>
        <v>0</v>
      </c>
      <c r="AI34" s="173">
        <f t="shared" si="60"/>
        <v>0</v>
      </c>
      <c r="AJ34" s="173">
        <f t="shared" si="60"/>
        <v>0</v>
      </c>
      <c r="AK34" s="173">
        <f t="shared" si="60"/>
        <v>0</v>
      </c>
      <c r="AL34" s="171">
        <f t="shared" si="60"/>
        <v>0</v>
      </c>
    </row>
    <row r="35" spans="1:38" ht="20.100000000000001" customHeight="1" outlineLevel="1">
      <c r="A35" s="239"/>
      <c r="B35" s="234" t="s">
        <v>52</v>
      </c>
      <c r="C35" s="199">
        <v>0</v>
      </c>
      <c r="D35" s="83">
        <v>0</v>
      </c>
      <c r="E35" s="83">
        <v>0</v>
      </c>
      <c r="F35" s="84">
        <f t="shared" si="9"/>
        <v>0</v>
      </c>
      <c r="G35" s="250">
        <v>0</v>
      </c>
      <c r="H35" s="288"/>
      <c r="I35" s="271">
        <v>0</v>
      </c>
      <c r="J35" s="83">
        <v>0</v>
      </c>
      <c r="K35" s="83">
        <v>0</v>
      </c>
      <c r="L35" s="83">
        <v>0</v>
      </c>
      <c r="M35" s="83">
        <v>0</v>
      </c>
      <c r="N35" s="130">
        <f t="shared" ref="N35:N39" si="61">SUM(K35:M35)</f>
        <v>0</v>
      </c>
      <c r="O35" s="131">
        <v>0</v>
      </c>
      <c r="P35" s="83">
        <v>0</v>
      </c>
      <c r="Q35" s="250">
        <v>0</v>
      </c>
      <c r="R35" s="199">
        <v>0</v>
      </c>
      <c r="S35" s="83">
        <v>0</v>
      </c>
      <c r="T35" s="83">
        <v>0</v>
      </c>
      <c r="U35" s="130">
        <f t="shared" ref="U35:U39" si="62">SUM(R35:T35)</f>
        <v>0</v>
      </c>
      <c r="V35" s="83">
        <v>0</v>
      </c>
      <c r="W35" s="83">
        <v>0</v>
      </c>
      <c r="X35" s="83">
        <v>0</v>
      </c>
      <c r="Y35" s="130">
        <f t="shared" ref="Y35:Y39" si="63">SUM(V35:X35)</f>
        <v>0</v>
      </c>
      <c r="Z35" s="83">
        <v>0</v>
      </c>
      <c r="AA35" s="200">
        <v>0</v>
      </c>
      <c r="AB35" s="296"/>
      <c r="AC35" s="163"/>
      <c r="AD35" s="114"/>
      <c r="AE35" s="114"/>
      <c r="AF35" s="114"/>
      <c r="AG35" s="114"/>
      <c r="AH35" s="114"/>
      <c r="AI35" s="114"/>
      <c r="AJ35" s="114"/>
      <c r="AK35" s="114"/>
      <c r="AL35" s="162"/>
    </row>
    <row r="36" spans="1:38" ht="20.100000000000001" customHeight="1" outlineLevel="1" thickBot="1">
      <c r="A36" s="241"/>
      <c r="B36" s="231" t="s">
        <v>53</v>
      </c>
      <c r="C36" s="205">
        <v>0</v>
      </c>
      <c r="D36" s="87">
        <v>0</v>
      </c>
      <c r="E36" s="87">
        <v>0</v>
      </c>
      <c r="F36" s="87">
        <f t="shared" si="9"/>
        <v>0</v>
      </c>
      <c r="G36" s="253">
        <v>0</v>
      </c>
      <c r="H36" s="292"/>
      <c r="I36" s="274">
        <v>0</v>
      </c>
      <c r="J36" s="87">
        <v>0</v>
      </c>
      <c r="K36" s="87">
        <v>0</v>
      </c>
      <c r="L36" s="87">
        <v>0</v>
      </c>
      <c r="M36" s="87">
        <v>0</v>
      </c>
      <c r="N36" s="134">
        <f t="shared" si="61"/>
        <v>0</v>
      </c>
      <c r="O36" s="135">
        <v>0</v>
      </c>
      <c r="P36" s="87">
        <v>0</v>
      </c>
      <c r="Q36" s="253">
        <v>0</v>
      </c>
      <c r="R36" s="205">
        <v>0</v>
      </c>
      <c r="S36" s="87">
        <v>0</v>
      </c>
      <c r="T36" s="87">
        <v>0</v>
      </c>
      <c r="U36" s="134">
        <f t="shared" si="62"/>
        <v>0</v>
      </c>
      <c r="V36" s="87">
        <v>0</v>
      </c>
      <c r="W36" s="87">
        <v>0</v>
      </c>
      <c r="X36" s="87">
        <v>0</v>
      </c>
      <c r="Y36" s="134">
        <f t="shared" si="63"/>
        <v>0</v>
      </c>
      <c r="Z36" s="87">
        <v>0</v>
      </c>
      <c r="AA36" s="206">
        <v>0</v>
      </c>
      <c r="AB36" s="296"/>
      <c r="AC36" s="170"/>
      <c r="AD36" s="109"/>
      <c r="AE36" s="109"/>
      <c r="AF36" s="109"/>
      <c r="AG36" s="109"/>
      <c r="AH36" s="109"/>
      <c r="AI36" s="109"/>
      <c r="AJ36" s="109"/>
      <c r="AK36" s="109"/>
      <c r="AL36" s="169"/>
    </row>
    <row r="37" spans="1:38" ht="20.100000000000001" customHeight="1" outlineLevel="1" thickBot="1">
      <c r="A37" s="238" t="s">
        <v>54</v>
      </c>
      <c r="B37" s="228" t="s">
        <v>5</v>
      </c>
      <c r="C37" s="197">
        <v>2015</v>
      </c>
      <c r="D37" s="96">
        <v>6</v>
      </c>
      <c r="E37" s="96">
        <v>0</v>
      </c>
      <c r="F37" s="97">
        <f t="shared" si="9"/>
        <v>2021</v>
      </c>
      <c r="G37" s="249">
        <v>428</v>
      </c>
      <c r="H37" s="287"/>
      <c r="I37" s="270">
        <v>723311.18006730091</v>
      </c>
      <c r="J37" s="96">
        <v>76841.394243289906</v>
      </c>
      <c r="K37" s="96">
        <v>719392.15351935115</v>
      </c>
      <c r="L37" s="96">
        <v>1893.1459999999988</v>
      </c>
      <c r="M37" s="96">
        <v>0</v>
      </c>
      <c r="N37" s="122">
        <f t="shared" si="61"/>
        <v>721285.2995193511</v>
      </c>
      <c r="O37" s="96">
        <v>76647.869706111043</v>
      </c>
      <c r="P37" s="96">
        <v>1029196.2472467604</v>
      </c>
      <c r="Q37" s="249">
        <v>957200.27758981939</v>
      </c>
      <c r="R37" s="197">
        <v>285974.86</v>
      </c>
      <c r="S37" s="96">
        <v>0</v>
      </c>
      <c r="T37" s="96">
        <v>0</v>
      </c>
      <c r="U37" s="122">
        <f t="shared" si="62"/>
        <v>285974.86</v>
      </c>
      <c r="V37" s="96">
        <v>285974.86</v>
      </c>
      <c r="W37" s="96">
        <v>0</v>
      </c>
      <c r="X37" s="96">
        <v>0</v>
      </c>
      <c r="Y37" s="122">
        <f t="shared" si="63"/>
        <v>285974.86</v>
      </c>
      <c r="Z37" s="96">
        <v>112054.27000000002</v>
      </c>
      <c r="AA37" s="198">
        <v>112054.27000000002</v>
      </c>
      <c r="AB37" s="296"/>
      <c r="AC37" s="183"/>
      <c r="AD37" s="184"/>
      <c r="AE37" s="184"/>
      <c r="AF37" s="184"/>
      <c r="AG37" s="184"/>
      <c r="AH37" s="184"/>
      <c r="AI37" s="184"/>
      <c r="AJ37" s="184"/>
      <c r="AK37" s="184"/>
      <c r="AL37" s="185"/>
    </row>
    <row r="38" spans="1:38" ht="30" customHeight="1" outlineLevel="1" thickBot="1">
      <c r="A38" s="238" t="s">
        <v>55</v>
      </c>
      <c r="B38" s="228" t="s">
        <v>241</v>
      </c>
      <c r="C38" s="203">
        <v>2957</v>
      </c>
      <c r="D38" s="98">
        <v>6838</v>
      </c>
      <c r="E38" s="98">
        <v>0</v>
      </c>
      <c r="F38" s="99">
        <f t="shared" si="9"/>
        <v>9795</v>
      </c>
      <c r="G38" s="252">
        <v>8619</v>
      </c>
      <c r="H38" s="293"/>
      <c r="I38" s="273">
        <v>11109883.694278492</v>
      </c>
      <c r="J38" s="98">
        <v>4717502.6623555776</v>
      </c>
      <c r="K38" s="98">
        <v>9062056.995298354</v>
      </c>
      <c r="L38" s="98">
        <v>1759657.4901657307</v>
      </c>
      <c r="M38" s="98">
        <v>0</v>
      </c>
      <c r="N38" s="120">
        <f t="shared" si="61"/>
        <v>10821714.485464085</v>
      </c>
      <c r="O38" s="98">
        <v>3808060.1064309268</v>
      </c>
      <c r="P38" s="98">
        <v>10025375.719697852</v>
      </c>
      <c r="Q38" s="252">
        <v>6083053.5689336462</v>
      </c>
      <c r="R38" s="203">
        <v>734684.29</v>
      </c>
      <c r="S38" s="98">
        <v>290203.80999999994</v>
      </c>
      <c r="T38" s="98">
        <v>0</v>
      </c>
      <c r="U38" s="120">
        <f t="shared" si="62"/>
        <v>1024888.1</v>
      </c>
      <c r="V38" s="98">
        <v>534838.96840500005</v>
      </c>
      <c r="W38" s="98">
        <v>122148.81799999997</v>
      </c>
      <c r="X38" s="98">
        <v>0</v>
      </c>
      <c r="Y38" s="120">
        <f t="shared" si="63"/>
        <v>656987.78640500002</v>
      </c>
      <c r="Z38" s="98">
        <v>3844554.3906999989</v>
      </c>
      <c r="AA38" s="204">
        <v>1744699.8446150001</v>
      </c>
      <c r="AB38" s="296"/>
      <c r="AC38" s="166"/>
      <c r="AD38" s="167"/>
      <c r="AE38" s="167"/>
      <c r="AF38" s="167"/>
      <c r="AG38" s="167"/>
      <c r="AH38" s="167"/>
      <c r="AI38" s="167"/>
      <c r="AJ38" s="167"/>
      <c r="AK38" s="167"/>
      <c r="AL38" s="168"/>
    </row>
    <row r="39" spans="1:38" ht="20.100000000000001" customHeight="1" outlineLevel="1" thickBot="1">
      <c r="A39" s="238" t="s">
        <v>56</v>
      </c>
      <c r="B39" s="228" t="s">
        <v>6</v>
      </c>
      <c r="C39" s="203">
        <v>0</v>
      </c>
      <c r="D39" s="98">
        <v>0</v>
      </c>
      <c r="E39" s="98">
        <v>0</v>
      </c>
      <c r="F39" s="99">
        <f t="shared" si="9"/>
        <v>0</v>
      </c>
      <c r="G39" s="252">
        <v>0</v>
      </c>
      <c r="H39" s="293"/>
      <c r="I39" s="273">
        <v>0</v>
      </c>
      <c r="J39" s="98">
        <v>0</v>
      </c>
      <c r="K39" s="98">
        <v>0</v>
      </c>
      <c r="L39" s="98">
        <v>0</v>
      </c>
      <c r="M39" s="98">
        <v>0</v>
      </c>
      <c r="N39" s="120">
        <f t="shared" si="61"/>
        <v>0</v>
      </c>
      <c r="O39" s="98">
        <v>0</v>
      </c>
      <c r="P39" s="98">
        <v>0</v>
      </c>
      <c r="Q39" s="252">
        <v>0</v>
      </c>
      <c r="R39" s="203">
        <v>0</v>
      </c>
      <c r="S39" s="98">
        <v>0</v>
      </c>
      <c r="T39" s="98">
        <v>0</v>
      </c>
      <c r="U39" s="120">
        <f t="shared" si="62"/>
        <v>0</v>
      </c>
      <c r="V39" s="98">
        <v>0</v>
      </c>
      <c r="W39" s="98">
        <v>0</v>
      </c>
      <c r="X39" s="98">
        <v>0</v>
      </c>
      <c r="Y39" s="120">
        <f t="shared" si="63"/>
        <v>0</v>
      </c>
      <c r="Z39" s="98">
        <v>0</v>
      </c>
      <c r="AA39" s="204">
        <v>0</v>
      </c>
      <c r="AB39" s="296"/>
      <c r="AC39" s="166"/>
      <c r="AD39" s="167"/>
      <c r="AE39" s="167"/>
      <c r="AF39" s="167"/>
      <c r="AG39" s="167"/>
      <c r="AH39" s="167"/>
      <c r="AI39" s="167"/>
      <c r="AJ39" s="167"/>
      <c r="AK39" s="167"/>
      <c r="AL39" s="168"/>
    </row>
    <row r="40" spans="1:38" ht="20.100000000000001" customHeight="1" outlineLevel="1" thickBot="1">
      <c r="A40" s="238" t="s">
        <v>57</v>
      </c>
      <c r="B40" s="228" t="s">
        <v>7</v>
      </c>
      <c r="C40" s="148">
        <f>SUM(C41:C43)</f>
        <v>0</v>
      </c>
      <c r="D40" s="95">
        <f>SUM(D41:D43)</f>
        <v>0</v>
      </c>
      <c r="E40" s="95">
        <f>SUM(E41:E43)</f>
        <v>0</v>
      </c>
      <c r="F40" s="95">
        <f t="shared" si="9"/>
        <v>0</v>
      </c>
      <c r="G40" s="245">
        <f>SUM(G41:G43)</f>
        <v>2</v>
      </c>
      <c r="H40" s="293"/>
      <c r="I40" s="267">
        <f>SUM(I41:I43)</f>
        <v>0</v>
      </c>
      <c r="J40" s="95">
        <f>SUM(J41:J43)</f>
        <v>0</v>
      </c>
      <c r="K40" s="95">
        <f t="shared" ref="K40:Q40" si="64">SUM(K41:K43)</f>
        <v>0</v>
      </c>
      <c r="L40" s="95">
        <f t="shared" si="64"/>
        <v>0</v>
      </c>
      <c r="M40" s="95">
        <f t="shared" si="64"/>
        <v>0</v>
      </c>
      <c r="N40" s="119">
        <f t="shared" ref="N40:U40" si="65">SUM(N41:N43)</f>
        <v>0</v>
      </c>
      <c r="O40" s="95">
        <f t="shared" si="64"/>
        <v>0</v>
      </c>
      <c r="P40" s="95">
        <f t="shared" si="64"/>
        <v>177268.00327714998</v>
      </c>
      <c r="Q40" s="245">
        <f t="shared" si="64"/>
        <v>6974.4525547399826</v>
      </c>
      <c r="R40" s="148">
        <f t="shared" si="65"/>
        <v>0</v>
      </c>
      <c r="S40" s="95">
        <f t="shared" si="65"/>
        <v>0</v>
      </c>
      <c r="T40" s="95">
        <f t="shared" si="65"/>
        <v>0</v>
      </c>
      <c r="U40" s="119">
        <f t="shared" si="65"/>
        <v>0</v>
      </c>
      <c r="V40" s="95">
        <f t="shared" ref="V40:X40" si="66">SUM(V41:V43)</f>
        <v>0</v>
      </c>
      <c r="W40" s="95">
        <f t="shared" si="66"/>
        <v>0</v>
      </c>
      <c r="X40" s="95">
        <f t="shared" si="66"/>
        <v>0</v>
      </c>
      <c r="Y40" s="119">
        <f t="shared" ref="Y40:AA40" si="67">SUM(Y41:Y43)</f>
        <v>0</v>
      </c>
      <c r="Z40" s="95">
        <f t="shared" si="67"/>
        <v>-28300753.600000001</v>
      </c>
      <c r="AA40" s="147">
        <f t="shared" si="67"/>
        <v>0</v>
      </c>
      <c r="AB40" s="296"/>
      <c r="AC40" s="159">
        <f t="shared" ref="AC40:AL40" si="68">SUM(AC41:AC43)</f>
        <v>0</v>
      </c>
      <c r="AD40" s="160">
        <f t="shared" si="68"/>
        <v>0</v>
      </c>
      <c r="AE40" s="160">
        <f t="shared" si="68"/>
        <v>0</v>
      </c>
      <c r="AF40" s="160">
        <f t="shared" si="68"/>
        <v>0</v>
      </c>
      <c r="AG40" s="160">
        <f t="shared" si="68"/>
        <v>0</v>
      </c>
      <c r="AH40" s="160">
        <f t="shared" si="68"/>
        <v>0</v>
      </c>
      <c r="AI40" s="160">
        <f t="shared" si="68"/>
        <v>0</v>
      </c>
      <c r="AJ40" s="160">
        <f t="shared" si="68"/>
        <v>0</v>
      </c>
      <c r="AK40" s="160">
        <f t="shared" si="68"/>
        <v>0</v>
      </c>
      <c r="AL40" s="161">
        <f t="shared" si="68"/>
        <v>0</v>
      </c>
    </row>
    <row r="41" spans="1:38" ht="30" customHeight="1" outlineLevel="1">
      <c r="A41" s="239"/>
      <c r="B41" s="229" t="s">
        <v>58</v>
      </c>
      <c r="C41" s="217">
        <v>0</v>
      </c>
      <c r="D41" s="92">
        <v>0</v>
      </c>
      <c r="E41" s="92">
        <v>0</v>
      </c>
      <c r="F41" s="93">
        <f t="shared" si="9"/>
        <v>0</v>
      </c>
      <c r="G41" s="259">
        <v>2</v>
      </c>
      <c r="H41" s="288"/>
      <c r="I41" s="280">
        <v>0</v>
      </c>
      <c r="J41" s="92">
        <v>0</v>
      </c>
      <c r="K41" s="92">
        <v>0</v>
      </c>
      <c r="L41" s="92">
        <v>0</v>
      </c>
      <c r="M41" s="92">
        <v>0</v>
      </c>
      <c r="N41" s="140">
        <f t="shared" ref="N41:N44" si="69">SUM(K41:M41)</f>
        <v>0</v>
      </c>
      <c r="O41" s="141">
        <v>0</v>
      </c>
      <c r="P41" s="92">
        <v>177268.00327714998</v>
      </c>
      <c r="Q41" s="259">
        <v>6974.4525547399826</v>
      </c>
      <c r="R41" s="217">
        <v>0</v>
      </c>
      <c r="S41" s="92">
        <v>0</v>
      </c>
      <c r="T41" s="92">
        <v>0</v>
      </c>
      <c r="U41" s="140">
        <f t="shared" ref="U41:U44" si="70">SUM(R41:T41)</f>
        <v>0</v>
      </c>
      <c r="V41" s="92">
        <v>0</v>
      </c>
      <c r="W41" s="92">
        <v>0</v>
      </c>
      <c r="X41" s="92">
        <v>0</v>
      </c>
      <c r="Y41" s="140">
        <f t="shared" ref="Y41:Y44" si="71">SUM(V41:X41)</f>
        <v>0</v>
      </c>
      <c r="Z41" s="92">
        <v>-28300753.600000001</v>
      </c>
      <c r="AA41" s="218">
        <v>0</v>
      </c>
      <c r="AB41" s="296"/>
      <c r="AC41" s="187"/>
      <c r="AD41" s="118"/>
      <c r="AE41" s="118"/>
      <c r="AF41" s="118"/>
      <c r="AG41" s="118"/>
      <c r="AH41" s="118"/>
      <c r="AI41" s="118"/>
      <c r="AJ41" s="118"/>
      <c r="AK41" s="118"/>
      <c r="AL41" s="186"/>
    </row>
    <row r="42" spans="1:38" ht="20.100000000000001" customHeight="1" outlineLevel="1">
      <c r="A42" s="240"/>
      <c r="B42" s="232" t="s">
        <v>59</v>
      </c>
      <c r="C42" s="209">
        <v>0</v>
      </c>
      <c r="D42" s="88">
        <v>0</v>
      </c>
      <c r="E42" s="88">
        <v>0</v>
      </c>
      <c r="F42" s="88">
        <f t="shared" si="9"/>
        <v>0</v>
      </c>
      <c r="G42" s="255">
        <v>0</v>
      </c>
      <c r="H42" s="285"/>
      <c r="I42" s="276">
        <v>0</v>
      </c>
      <c r="J42" s="88">
        <v>0</v>
      </c>
      <c r="K42" s="88">
        <v>0</v>
      </c>
      <c r="L42" s="88">
        <v>0</v>
      </c>
      <c r="M42" s="88">
        <v>0</v>
      </c>
      <c r="N42" s="136">
        <f t="shared" si="69"/>
        <v>0</v>
      </c>
      <c r="O42" s="137">
        <v>0</v>
      </c>
      <c r="P42" s="88">
        <v>0</v>
      </c>
      <c r="Q42" s="255">
        <v>0</v>
      </c>
      <c r="R42" s="209">
        <v>0</v>
      </c>
      <c r="S42" s="88">
        <v>0</v>
      </c>
      <c r="T42" s="88">
        <v>0</v>
      </c>
      <c r="U42" s="136">
        <f t="shared" si="70"/>
        <v>0</v>
      </c>
      <c r="V42" s="88">
        <v>0</v>
      </c>
      <c r="W42" s="88">
        <v>0</v>
      </c>
      <c r="X42" s="88">
        <v>0</v>
      </c>
      <c r="Y42" s="136">
        <f t="shared" si="71"/>
        <v>0</v>
      </c>
      <c r="Z42" s="88">
        <v>0</v>
      </c>
      <c r="AA42" s="210">
        <v>0</v>
      </c>
      <c r="AB42" s="296"/>
      <c r="AC42" s="175"/>
      <c r="AD42" s="111"/>
      <c r="AE42" s="111"/>
      <c r="AF42" s="111"/>
      <c r="AG42" s="111"/>
      <c r="AH42" s="111"/>
      <c r="AI42" s="111"/>
      <c r="AJ42" s="111"/>
      <c r="AK42" s="111"/>
      <c r="AL42" s="174"/>
    </row>
    <row r="43" spans="1:38" ht="20.100000000000001" customHeight="1" outlineLevel="1" thickBot="1">
      <c r="A43" s="241"/>
      <c r="B43" s="231" t="s">
        <v>60</v>
      </c>
      <c r="C43" s="211">
        <v>0</v>
      </c>
      <c r="D43" s="89">
        <v>0</v>
      </c>
      <c r="E43" s="89">
        <v>0</v>
      </c>
      <c r="F43" s="90">
        <f t="shared" si="9"/>
        <v>0</v>
      </c>
      <c r="G43" s="256">
        <v>0</v>
      </c>
      <c r="H43" s="286"/>
      <c r="I43" s="277">
        <v>0</v>
      </c>
      <c r="J43" s="89">
        <v>0</v>
      </c>
      <c r="K43" s="89">
        <v>0</v>
      </c>
      <c r="L43" s="89">
        <v>0</v>
      </c>
      <c r="M43" s="89">
        <v>0</v>
      </c>
      <c r="N43" s="123">
        <f t="shared" si="69"/>
        <v>0</v>
      </c>
      <c r="O43" s="104">
        <v>0</v>
      </c>
      <c r="P43" s="89">
        <v>0</v>
      </c>
      <c r="Q43" s="256">
        <v>0</v>
      </c>
      <c r="R43" s="211">
        <v>0</v>
      </c>
      <c r="S43" s="89">
        <v>0</v>
      </c>
      <c r="T43" s="89">
        <v>0</v>
      </c>
      <c r="U43" s="123">
        <f t="shared" si="70"/>
        <v>0</v>
      </c>
      <c r="V43" s="89">
        <v>0</v>
      </c>
      <c r="W43" s="89">
        <v>0</v>
      </c>
      <c r="X43" s="89">
        <v>0</v>
      </c>
      <c r="Y43" s="123">
        <f t="shared" si="71"/>
        <v>0</v>
      </c>
      <c r="Z43" s="89">
        <v>0</v>
      </c>
      <c r="AA43" s="212">
        <v>0</v>
      </c>
      <c r="AB43" s="296"/>
      <c r="AC43" s="177"/>
      <c r="AD43" s="116"/>
      <c r="AE43" s="116"/>
      <c r="AF43" s="116"/>
      <c r="AG43" s="116"/>
      <c r="AH43" s="116"/>
      <c r="AI43" s="116"/>
      <c r="AJ43" s="116"/>
      <c r="AK43" s="116"/>
      <c r="AL43" s="176"/>
    </row>
    <row r="44" spans="1:38" ht="20.100000000000001" customHeight="1" outlineLevel="1" thickBot="1">
      <c r="A44" s="238" t="s">
        <v>61</v>
      </c>
      <c r="B44" s="228" t="s">
        <v>8</v>
      </c>
      <c r="C44" s="203">
        <v>0</v>
      </c>
      <c r="D44" s="98">
        <v>8672</v>
      </c>
      <c r="E44" s="98">
        <v>0</v>
      </c>
      <c r="F44" s="99">
        <f t="shared" si="9"/>
        <v>8672</v>
      </c>
      <c r="G44" s="252">
        <v>6522</v>
      </c>
      <c r="H44" s="293"/>
      <c r="I44" s="273">
        <v>506672.12711851386</v>
      </c>
      <c r="J44" s="98">
        <v>0</v>
      </c>
      <c r="K44" s="98">
        <v>0</v>
      </c>
      <c r="L44" s="98">
        <v>429668.87839620007</v>
      </c>
      <c r="M44" s="98">
        <v>0</v>
      </c>
      <c r="N44" s="120">
        <f t="shared" si="69"/>
        <v>429668.87839620007</v>
      </c>
      <c r="O44" s="98">
        <v>0</v>
      </c>
      <c r="P44" s="98">
        <v>439470.6883090004</v>
      </c>
      <c r="Q44" s="252">
        <v>439470.6883090004</v>
      </c>
      <c r="R44" s="203">
        <v>0</v>
      </c>
      <c r="S44" s="98">
        <v>265500.06</v>
      </c>
      <c r="T44" s="98">
        <v>0</v>
      </c>
      <c r="U44" s="120">
        <f t="shared" si="70"/>
        <v>265500.06</v>
      </c>
      <c r="V44" s="98">
        <v>0</v>
      </c>
      <c r="W44" s="98">
        <v>265500.06</v>
      </c>
      <c r="X44" s="98">
        <v>0</v>
      </c>
      <c r="Y44" s="120">
        <f t="shared" si="71"/>
        <v>265500.06</v>
      </c>
      <c r="Z44" s="98">
        <v>400516.55999999982</v>
      </c>
      <c r="AA44" s="204">
        <v>400516.55999999982</v>
      </c>
      <c r="AB44" s="296"/>
      <c r="AC44" s="166"/>
      <c r="AD44" s="167"/>
      <c r="AE44" s="167"/>
      <c r="AF44" s="167"/>
      <c r="AG44" s="167"/>
      <c r="AH44" s="167"/>
      <c r="AI44" s="167"/>
      <c r="AJ44" s="167"/>
      <c r="AK44" s="167"/>
      <c r="AL44" s="168"/>
    </row>
    <row r="45" spans="1:38" ht="30" customHeight="1" outlineLevel="1" thickBot="1">
      <c r="A45" s="238" t="s">
        <v>62</v>
      </c>
      <c r="B45" s="228" t="s">
        <v>242</v>
      </c>
      <c r="C45" s="207">
        <f>SUM(C46:C48)</f>
        <v>176</v>
      </c>
      <c r="D45" s="100">
        <f>SUM(D46:D48)</f>
        <v>0</v>
      </c>
      <c r="E45" s="100">
        <f>SUM(E46:E48)</f>
        <v>0</v>
      </c>
      <c r="F45" s="101">
        <f t="shared" si="9"/>
        <v>176</v>
      </c>
      <c r="G45" s="254">
        <f>SUM(G46:G48)</f>
        <v>201</v>
      </c>
      <c r="H45" s="293"/>
      <c r="I45" s="275">
        <f>SUM(I46:I48)</f>
        <v>1576346.7500970599</v>
      </c>
      <c r="J45" s="100">
        <f>SUM(J46:J48)</f>
        <v>1049559.5075676073</v>
      </c>
      <c r="K45" s="100">
        <f t="shared" ref="K45:Q45" si="72">SUM(K46:K48)</f>
        <v>1570588.6294031411</v>
      </c>
      <c r="L45" s="100">
        <f t="shared" si="72"/>
        <v>0</v>
      </c>
      <c r="M45" s="100">
        <f t="shared" si="72"/>
        <v>0</v>
      </c>
      <c r="N45" s="106">
        <f t="shared" ref="N45:U45" si="73">SUM(N46:N48)</f>
        <v>1570588.6294031411</v>
      </c>
      <c r="O45" s="100">
        <f t="shared" si="72"/>
        <v>1047425.9814875583</v>
      </c>
      <c r="P45" s="100">
        <f t="shared" si="72"/>
        <v>1035262.1668779618</v>
      </c>
      <c r="Q45" s="254">
        <f t="shared" si="72"/>
        <v>400834.73694068415</v>
      </c>
      <c r="R45" s="207">
        <f t="shared" si="73"/>
        <v>102146.12000000001</v>
      </c>
      <c r="S45" s="100">
        <f t="shared" si="73"/>
        <v>0</v>
      </c>
      <c r="T45" s="100">
        <f t="shared" si="73"/>
        <v>0</v>
      </c>
      <c r="U45" s="106">
        <f t="shared" si="73"/>
        <v>102146.12000000001</v>
      </c>
      <c r="V45" s="100">
        <f t="shared" ref="V45:X45" si="74">SUM(V46:V48)</f>
        <v>102146.12000000001</v>
      </c>
      <c r="W45" s="100">
        <f t="shared" si="74"/>
        <v>0</v>
      </c>
      <c r="X45" s="100">
        <f t="shared" si="74"/>
        <v>0</v>
      </c>
      <c r="Y45" s="106">
        <f t="shared" ref="Y45:AA45" si="75">SUM(Y46:Y48)</f>
        <v>102146.12000000001</v>
      </c>
      <c r="Z45" s="100">
        <f t="shared" si="75"/>
        <v>89726.59</v>
      </c>
      <c r="AA45" s="208">
        <f t="shared" si="75"/>
        <v>89726.59</v>
      </c>
      <c r="AB45" s="296"/>
      <c r="AC45" s="172">
        <f t="shared" ref="AC45:AL45" si="76">SUM(AC46:AC48)</f>
        <v>0</v>
      </c>
      <c r="AD45" s="173">
        <f t="shared" si="76"/>
        <v>0</v>
      </c>
      <c r="AE45" s="173">
        <f t="shared" si="76"/>
        <v>0</v>
      </c>
      <c r="AF45" s="173">
        <f t="shared" si="76"/>
        <v>0</v>
      </c>
      <c r="AG45" s="173">
        <f t="shared" si="76"/>
        <v>0</v>
      </c>
      <c r="AH45" s="173">
        <f t="shared" si="76"/>
        <v>0</v>
      </c>
      <c r="AI45" s="173">
        <f t="shared" si="76"/>
        <v>0</v>
      </c>
      <c r="AJ45" s="173">
        <f t="shared" si="76"/>
        <v>0</v>
      </c>
      <c r="AK45" s="173">
        <f t="shared" si="76"/>
        <v>0</v>
      </c>
      <c r="AL45" s="171">
        <f t="shared" si="76"/>
        <v>0</v>
      </c>
    </row>
    <row r="46" spans="1:38" ht="20.100000000000001" customHeight="1" outlineLevel="1">
      <c r="A46" s="239"/>
      <c r="B46" s="235" t="s">
        <v>63</v>
      </c>
      <c r="C46" s="215">
        <v>0</v>
      </c>
      <c r="D46" s="91">
        <v>0</v>
      </c>
      <c r="E46" s="91">
        <v>0</v>
      </c>
      <c r="F46" s="91">
        <f t="shared" si="9"/>
        <v>0</v>
      </c>
      <c r="G46" s="258">
        <v>0</v>
      </c>
      <c r="H46" s="288"/>
      <c r="I46" s="279">
        <v>0</v>
      </c>
      <c r="J46" s="91">
        <v>0</v>
      </c>
      <c r="K46" s="91">
        <v>0</v>
      </c>
      <c r="L46" s="91">
        <v>0</v>
      </c>
      <c r="M46" s="91">
        <v>0</v>
      </c>
      <c r="N46" s="138">
        <f t="shared" ref="N46:N49" si="77">SUM(K46:M46)</f>
        <v>0</v>
      </c>
      <c r="O46" s="139">
        <v>0</v>
      </c>
      <c r="P46" s="91">
        <v>0</v>
      </c>
      <c r="Q46" s="258">
        <v>0</v>
      </c>
      <c r="R46" s="215">
        <v>0</v>
      </c>
      <c r="S46" s="91">
        <v>0</v>
      </c>
      <c r="T46" s="91">
        <v>0</v>
      </c>
      <c r="U46" s="138">
        <f t="shared" ref="U46:U49" si="78">SUM(R46:T46)</f>
        <v>0</v>
      </c>
      <c r="V46" s="91">
        <v>0</v>
      </c>
      <c r="W46" s="91">
        <v>0</v>
      </c>
      <c r="X46" s="91">
        <v>0</v>
      </c>
      <c r="Y46" s="138">
        <f t="shared" ref="Y46:Y49" si="79">SUM(V46:X46)</f>
        <v>0</v>
      </c>
      <c r="Z46" s="91">
        <v>0</v>
      </c>
      <c r="AA46" s="216">
        <v>0</v>
      </c>
      <c r="AB46" s="296"/>
      <c r="AC46" s="182"/>
      <c r="AD46" s="117"/>
      <c r="AE46" s="117"/>
      <c r="AF46" s="117"/>
      <c r="AG46" s="117"/>
      <c r="AH46" s="117"/>
      <c r="AI46" s="117"/>
      <c r="AJ46" s="117"/>
      <c r="AK46" s="117"/>
      <c r="AL46" s="181"/>
    </row>
    <row r="47" spans="1:38" ht="20.100000000000001" customHeight="1" outlineLevel="1">
      <c r="A47" s="240"/>
      <c r="B47" s="236" t="s">
        <v>64</v>
      </c>
      <c r="C47" s="219">
        <v>0</v>
      </c>
      <c r="D47" s="79">
        <v>0</v>
      </c>
      <c r="E47" s="79">
        <v>0</v>
      </c>
      <c r="F47" s="80">
        <f t="shared" si="9"/>
        <v>0</v>
      </c>
      <c r="G47" s="247">
        <v>0</v>
      </c>
      <c r="H47" s="285"/>
      <c r="I47" s="268">
        <v>0</v>
      </c>
      <c r="J47" s="79">
        <v>0</v>
      </c>
      <c r="K47" s="79">
        <v>0</v>
      </c>
      <c r="L47" s="79">
        <v>0</v>
      </c>
      <c r="M47" s="79">
        <v>0</v>
      </c>
      <c r="N47" s="126">
        <f t="shared" si="77"/>
        <v>0</v>
      </c>
      <c r="O47" s="127">
        <v>0</v>
      </c>
      <c r="P47" s="79">
        <v>0</v>
      </c>
      <c r="Q47" s="247">
        <v>0</v>
      </c>
      <c r="R47" s="219">
        <v>0</v>
      </c>
      <c r="S47" s="79">
        <v>0</v>
      </c>
      <c r="T47" s="79">
        <v>0</v>
      </c>
      <c r="U47" s="126">
        <f t="shared" si="78"/>
        <v>0</v>
      </c>
      <c r="V47" s="79">
        <v>0</v>
      </c>
      <c r="W47" s="79">
        <v>0</v>
      </c>
      <c r="X47" s="79">
        <v>0</v>
      </c>
      <c r="Y47" s="126">
        <f t="shared" si="79"/>
        <v>0</v>
      </c>
      <c r="Z47" s="79">
        <v>0</v>
      </c>
      <c r="AA47" s="195">
        <v>0</v>
      </c>
      <c r="AB47" s="296"/>
      <c r="AC47" s="153"/>
      <c r="AD47" s="112"/>
      <c r="AE47" s="112"/>
      <c r="AF47" s="112"/>
      <c r="AG47" s="112"/>
      <c r="AH47" s="112"/>
      <c r="AI47" s="112"/>
      <c r="AJ47" s="112"/>
      <c r="AK47" s="112"/>
      <c r="AL47" s="152"/>
    </row>
    <row r="48" spans="1:38" ht="20.100000000000001" customHeight="1" outlineLevel="1" thickBot="1">
      <c r="A48" s="241"/>
      <c r="B48" s="237" t="s">
        <v>65</v>
      </c>
      <c r="C48" s="220">
        <v>176</v>
      </c>
      <c r="D48" s="104">
        <v>0</v>
      </c>
      <c r="E48" s="104">
        <v>0</v>
      </c>
      <c r="F48" s="105">
        <f t="shared" si="9"/>
        <v>176</v>
      </c>
      <c r="G48" s="260">
        <v>201</v>
      </c>
      <c r="H48" s="286"/>
      <c r="I48" s="281">
        <v>1576346.7500970599</v>
      </c>
      <c r="J48" s="104">
        <v>1049559.5075676073</v>
      </c>
      <c r="K48" s="104">
        <v>1570588.6294031411</v>
      </c>
      <c r="L48" s="104">
        <v>0</v>
      </c>
      <c r="M48" s="104">
        <v>0</v>
      </c>
      <c r="N48" s="123">
        <f t="shared" si="77"/>
        <v>1570588.6294031411</v>
      </c>
      <c r="O48" s="104">
        <v>1047425.9814875583</v>
      </c>
      <c r="P48" s="104">
        <v>1035262.1668779618</v>
      </c>
      <c r="Q48" s="260">
        <v>400834.73694068415</v>
      </c>
      <c r="R48" s="220">
        <v>102146.12000000001</v>
      </c>
      <c r="S48" s="104">
        <v>0</v>
      </c>
      <c r="T48" s="104">
        <v>0</v>
      </c>
      <c r="U48" s="123">
        <f t="shared" si="78"/>
        <v>102146.12000000001</v>
      </c>
      <c r="V48" s="104">
        <v>102146.12000000001</v>
      </c>
      <c r="W48" s="104">
        <v>0</v>
      </c>
      <c r="X48" s="104">
        <v>0</v>
      </c>
      <c r="Y48" s="123">
        <f t="shared" si="79"/>
        <v>102146.12000000001</v>
      </c>
      <c r="Z48" s="104">
        <v>89726.59</v>
      </c>
      <c r="AA48" s="221">
        <v>89726.59</v>
      </c>
      <c r="AB48" s="296"/>
      <c r="AC48" s="177"/>
      <c r="AD48" s="116"/>
      <c r="AE48" s="116"/>
      <c r="AF48" s="116"/>
      <c r="AG48" s="116"/>
      <c r="AH48" s="116"/>
      <c r="AI48" s="116"/>
      <c r="AJ48" s="116"/>
      <c r="AK48" s="116"/>
      <c r="AL48" s="176"/>
    </row>
    <row r="49" spans="1:38" ht="20.100000000000001" customHeight="1" outlineLevel="1" thickBot="1">
      <c r="A49" s="238" t="s">
        <v>66</v>
      </c>
      <c r="B49" s="228" t="s">
        <v>9</v>
      </c>
      <c r="C49" s="197">
        <v>0</v>
      </c>
      <c r="D49" s="96">
        <v>0</v>
      </c>
      <c r="E49" s="96">
        <v>0</v>
      </c>
      <c r="F49" s="97">
        <f t="shared" si="9"/>
        <v>0</v>
      </c>
      <c r="G49" s="249">
        <v>0</v>
      </c>
      <c r="H49" s="283"/>
      <c r="I49" s="270">
        <v>0</v>
      </c>
      <c r="J49" s="96">
        <v>0</v>
      </c>
      <c r="K49" s="96">
        <v>0</v>
      </c>
      <c r="L49" s="96">
        <v>0</v>
      </c>
      <c r="M49" s="96">
        <v>0</v>
      </c>
      <c r="N49" s="122">
        <f t="shared" si="77"/>
        <v>0</v>
      </c>
      <c r="O49" s="96">
        <v>0</v>
      </c>
      <c r="P49" s="96">
        <v>0</v>
      </c>
      <c r="Q49" s="249">
        <v>0</v>
      </c>
      <c r="R49" s="197">
        <v>0</v>
      </c>
      <c r="S49" s="96">
        <v>0</v>
      </c>
      <c r="T49" s="96">
        <v>0</v>
      </c>
      <c r="U49" s="122">
        <f t="shared" si="78"/>
        <v>0</v>
      </c>
      <c r="V49" s="96">
        <v>0</v>
      </c>
      <c r="W49" s="96">
        <v>0</v>
      </c>
      <c r="X49" s="96">
        <v>0</v>
      </c>
      <c r="Y49" s="122">
        <f t="shared" si="79"/>
        <v>0</v>
      </c>
      <c r="Z49" s="96">
        <v>0</v>
      </c>
      <c r="AA49" s="198">
        <v>0</v>
      </c>
      <c r="AB49" s="296"/>
      <c r="AC49" s="183"/>
      <c r="AD49" s="184"/>
      <c r="AE49" s="184"/>
      <c r="AF49" s="184"/>
      <c r="AG49" s="184"/>
      <c r="AH49" s="184"/>
      <c r="AI49" s="184"/>
      <c r="AJ49" s="184"/>
      <c r="AK49" s="184"/>
      <c r="AL49" s="185"/>
    </row>
    <row r="50" spans="1:38" ht="20.100000000000001" customHeight="1" outlineLevel="1" thickBot="1">
      <c r="A50" s="324" t="s">
        <v>67</v>
      </c>
      <c r="B50" s="325"/>
      <c r="C50" s="222">
        <f>C11+C16+C17+C20+C21+C24+C28+C29+C30+C33+C34+C37+C38+C39+C40+C44+C45+C49</f>
        <v>41073</v>
      </c>
      <c r="D50" s="106">
        <f t="shared" ref="D50:AL50" si="80">D11+D16+D17+D20+D21+D24+D28+D29+D30+D33+D34+D37+D38+D39+D40+D44+D45+D49</f>
        <v>794696</v>
      </c>
      <c r="E50" s="106">
        <f t="shared" si="80"/>
        <v>4173</v>
      </c>
      <c r="F50" s="106">
        <f t="shared" si="9"/>
        <v>839942</v>
      </c>
      <c r="G50" s="261">
        <f t="shared" ref="G50" si="81">G11+G16+G17+G20+G21+G24+G28+G29+G30+G33+G34+G37+G38+G39+G40+G44+G45+G49</f>
        <v>166510</v>
      </c>
      <c r="H50" s="294">
        <f t="shared" si="80"/>
        <v>753115</v>
      </c>
      <c r="I50" s="282">
        <f t="shared" ref="I50:J50" si="82">I11+I16+I17+I20+I21+I24+I28+I29+I30+I33+I34+I37+I38+I39+I40+I44+I45+I49</f>
        <v>59378076.074356996</v>
      </c>
      <c r="J50" s="106">
        <f t="shared" si="82"/>
        <v>19964877.475147173</v>
      </c>
      <c r="K50" s="106">
        <f t="shared" ref="K50:M50" si="83">K11+K16+K17+K20+K21+K24+K28+K29+K30+K33+K34+K37+K38+K39+K40+K44+K45+K49</f>
        <v>36319585.537071384</v>
      </c>
      <c r="L50" s="106">
        <f t="shared" si="83"/>
        <v>19504038.890211605</v>
      </c>
      <c r="M50" s="106">
        <f t="shared" si="83"/>
        <v>1369855.4475292622</v>
      </c>
      <c r="N50" s="106">
        <f t="shared" si="80"/>
        <v>57193479.87481226</v>
      </c>
      <c r="O50" s="106">
        <f t="shared" si="80"/>
        <v>17888320.767831009</v>
      </c>
      <c r="P50" s="106">
        <f t="shared" ref="P50:Q50" si="84">P11+P16+P17+P20+P21+P24+P28+P29+P30+P33+P34+P37+P38+P39+P40+P44+P45+P49</f>
        <v>52375973.226649053</v>
      </c>
      <c r="Q50" s="261">
        <f t="shared" si="84"/>
        <v>30652313.462716609</v>
      </c>
      <c r="R50" s="222">
        <f t="shared" si="80"/>
        <v>8459204.1877941173</v>
      </c>
      <c r="S50" s="106">
        <f t="shared" si="80"/>
        <v>11499801.317058828</v>
      </c>
      <c r="T50" s="106">
        <f t="shared" si="80"/>
        <v>719137.15</v>
      </c>
      <c r="U50" s="106">
        <f t="shared" si="80"/>
        <v>20678142.654852945</v>
      </c>
      <c r="V50" s="106">
        <f t="shared" ref="V50:X50" si="85">V11+V16+V17+V20+V21+V24+V28+V29+V30+V33+V34+V37+V38+V39+V40+V44+V45+V49</f>
        <v>3112522.493199117</v>
      </c>
      <c r="W50" s="106">
        <f t="shared" si="85"/>
        <v>4074988.0750588276</v>
      </c>
      <c r="X50" s="106">
        <f t="shared" si="85"/>
        <v>215741.1449999999</v>
      </c>
      <c r="Y50" s="106">
        <f t="shared" ref="Y50:AA50" si="86">Y11+Y16+Y17+Y20+Y21+Y24+Y28+Y29+Y30+Y33+Y34+Y37+Y38+Y39+Y40+Y44+Y45+Y49</f>
        <v>7403251.7132579451</v>
      </c>
      <c r="Z50" s="106">
        <f t="shared" si="86"/>
        <v>-6076238.9818929425</v>
      </c>
      <c r="AA50" s="223">
        <f t="shared" si="86"/>
        <v>8495427.4077020604</v>
      </c>
      <c r="AB50" s="299"/>
      <c r="AC50" s="188">
        <f t="shared" si="80"/>
        <v>0</v>
      </c>
      <c r="AD50" s="189">
        <f t="shared" si="80"/>
        <v>0</v>
      </c>
      <c r="AE50" s="189">
        <f t="shared" si="80"/>
        <v>0</v>
      </c>
      <c r="AF50" s="189">
        <f t="shared" si="80"/>
        <v>0</v>
      </c>
      <c r="AG50" s="189">
        <f t="shared" si="80"/>
        <v>0</v>
      </c>
      <c r="AH50" s="189">
        <f t="shared" si="80"/>
        <v>0</v>
      </c>
      <c r="AI50" s="189">
        <f t="shared" si="80"/>
        <v>0</v>
      </c>
      <c r="AJ50" s="189">
        <f t="shared" si="80"/>
        <v>0</v>
      </c>
      <c r="AK50" s="189">
        <f t="shared" si="80"/>
        <v>0</v>
      </c>
      <c r="AL50" s="190">
        <f t="shared" si="80"/>
        <v>0</v>
      </c>
    </row>
    <row r="52" spans="1:38" ht="13.5" thickBot="1"/>
    <row r="53" spans="1:38" ht="15.75" thickBot="1">
      <c r="C53" s="311"/>
      <c r="D53" s="310"/>
      <c r="E53" s="309"/>
    </row>
    <row r="55" spans="1:38">
      <c r="O55" s="309"/>
    </row>
  </sheetData>
  <mergeCells count="37">
    <mergeCell ref="C6:AA7"/>
    <mergeCell ref="AI8:AJ8"/>
    <mergeCell ref="AC8:AD8"/>
    <mergeCell ref="AC9:AC10"/>
    <mergeCell ref="AD9:AD10"/>
    <mergeCell ref="AA9:AA10"/>
    <mergeCell ref="AG9:AG10"/>
    <mergeCell ref="AH9:AH10"/>
    <mergeCell ref="AC6:AL7"/>
    <mergeCell ref="AE8:AF8"/>
    <mergeCell ref="AE9:AE10"/>
    <mergeCell ref="AF9:AF10"/>
    <mergeCell ref="AK8:AL8"/>
    <mergeCell ref="AK9:AK10"/>
    <mergeCell ref="AL9:AL10"/>
    <mergeCell ref="AG8:AH8"/>
    <mergeCell ref="H8:H10"/>
    <mergeCell ref="I8:J8"/>
    <mergeCell ref="I9:I10"/>
    <mergeCell ref="J9:J10"/>
    <mergeCell ref="K8:O8"/>
    <mergeCell ref="K9:N9"/>
    <mergeCell ref="R9:U9"/>
    <mergeCell ref="Q9:Q10"/>
    <mergeCell ref="AI9:AI10"/>
    <mergeCell ref="AJ9:AJ10"/>
    <mergeCell ref="Z8:AA8"/>
    <mergeCell ref="Z9:Z10"/>
    <mergeCell ref="P8:Q8"/>
    <mergeCell ref="P9:P10"/>
    <mergeCell ref="R8:Y8"/>
    <mergeCell ref="V9:Y9"/>
    <mergeCell ref="A50:B50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0:G11 C10:F11 J50 K50:M50 O50:Q50 R10:T11 V50:X50 Y10 V9:Y9 Y11 Z9:AA10 Z11:AA11 H25 U25 Y25 N25" unlockedFormula="1"/>
    <ignoredError sqref="U50 H21 H17 G50 J11 K11:Q11 K9:O10 Y50:AA50" formula="1"/>
    <ignoredError sqref="U17 U24 C50:E50 C17:E17 C21:E21 C24:E24 C30:E30 C34:E34 C40:E40 C45:E45 G24 G30 G34 G40 G17 G21 H34 H30 G45 I24 I17 I21 I45 J17 I40 N50 O17:Q17 K17:M17 N17 P9:Q10 R34:T34 R45:T45 R21:T21 R17:T17 R24:T24 R30:T30 R40:T40 V11:X11 V10:X10 V17:X17 Z17:AA17 Y17 J21 J24 I30 J30 I34 J34 J40 J45 O21:Q21 K21:M21 N21 O24:Q24 K24:M24 N24 O30:Q30 K30:M30 N30 O34:Q34 K34:M34 N34 O40:Q40 K40:M40 N40 O45:Q45 K45:M45 N45 V21:X21 V24:X24 V30:X30 V34:X34 V40:X40 V45:X45 Z21:AA21 Z24:AA24 Z30:AA30 Z34:AA34 Z40:AA40 Z45:AA45 U21 Y21 Y24 U30 Y30 U34 Y34 U40 Y40 U45 Y45 H40 H45 H50" formula="1" unlockedFormula="1"/>
    <ignoredError sqref="A11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Tornike Jangulashvili</cp:lastModifiedBy>
  <cp:lastPrinted>2017-10-18T12:38:28Z</cp:lastPrinted>
  <dcterms:created xsi:type="dcterms:W3CDTF">1996-10-14T23:33:28Z</dcterms:created>
  <dcterms:modified xsi:type="dcterms:W3CDTF">2019-11-20T12:08:52Z</dcterms:modified>
</cp:coreProperties>
</file>